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Gwq9DUnw1awZE1tDm+CxNhyaaFQi0dBO/7yavhBa1rJtpMCdRT75mVg6QVJ2larkM9Q1975Ump9aWWydS4V5w==" workbookSaltValue="VhkpeDTRRST61jFh4BhNug==" workbookSpinCount="100000" lockStructure="1"/>
  <bookViews>
    <workbookView xWindow="-120" yWindow="-120" windowWidth="29040" windowHeight="15840" activeTab="1"/>
  </bookViews>
  <sheets>
    <sheet name="No1答" sheetId="7" r:id="rId1"/>
    <sheet name="No2答" sheetId="8" r:id="rId2"/>
    <sheet name="No3答" sheetId="9" r:id="rId3"/>
    <sheet name="No4答" sheetId="10" r:id="rId4"/>
    <sheet name="No5答" sheetId="11"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C35" i="7" l="1"/>
  <c r="AG11" i="10" l="1"/>
  <c r="AK10" i="10"/>
  <c r="BC27" i="10"/>
  <c r="BD27" i="10" s="1"/>
  <c r="BU25" i="10"/>
  <c r="BT25" i="10"/>
  <c r="BS25" i="10"/>
  <c r="BR25" i="10"/>
  <c r="BQ25" i="10"/>
  <c r="BP25" i="10"/>
  <c r="BO25" i="10"/>
  <c r="BN25" i="10"/>
  <c r="BM25" i="10"/>
  <c r="BL25" i="10"/>
  <c r="BK25" i="10"/>
  <c r="BJ25" i="10"/>
  <c r="BI25" i="10"/>
  <c r="BH25" i="10"/>
  <c r="BG25" i="10"/>
  <c r="BF25" i="10"/>
  <c r="BE25" i="10"/>
  <c r="BD25" i="10"/>
  <c r="BC25" i="10"/>
  <c r="BB25" i="10"/>
  <c r="BU18" i="10"/>
  <c r="BT18" i="10"/>
  <c r="BS18" i="10"/>
  <c r="BR18" i="10"/>
  <c r="BQ18" i="10"/>
  <c r="BP18" i="10"/>
  <c r="BO18" i="10"/>
  <c r="BN18" i="10"/>
  <c r="BM18" i="10"/>
  <c r="BL18" i="10"/>
  <c r="BK18" i="10"/>
  <c r="BJ18" i="10"/>
  <c r="BI18" i="10"/>
  <c r="BH18" i="10"/>
  <c r="BG18" i="10"/>
  <c r="BF18" i="10"/>
  <c r="BE18" i="10"/>
  <c r="BD18" i="10"/>
  <c r="BC18" i="10"/>
  <c r="BB18" i="10"/>
  <c r="BB20" i="10" s="1"/>
  <c r="BB26" i="10" s="1"/>
  <c r="BU12" i="10"/>
  <c r="BB12" i="10"/>
  <c r="BD9" i="10"/>
  <c r="BD12" i="10" s="1"/>
  <c r="BC9" i="10"/>
  <c r="BC12" i="10" s="1"/>
  <c r="BT5" i="10"/>
  <c r="BS5" i="10"/>
  <c r="BR5" i="10"/>
  <c r="BQ5" i="10"/>
  <c r="BP5" i="10"/>
  <c r="BO5" i="10"/>
  <c r="BN5" i="10"/>
  <c r="BM5" i="10"/>
  <c r="BL5" i="10"/>
  <c r="BK5" i="10"/>
  <c r="BJ5" i="10"/>
  <c r="BI5" i="10"/>
  <c r="BH5" i="10"/>
  <c r="BG5" i="10"/>
  <c r="BF5" i="10"/>
  <c r="BE5" i="10"/>
  <c r="BD5" i="10"/>
  <c r="BC5" i="10"/>
  <c r="BC13" i="10" s="1"/>
  <c r="BC17" i="10" s="1"/>
  <c r="BC20" i="10" s="1"/>
  <c r="BC26" i="10" s="1"/>
  <c r="BC28" i="10" s="1"/>
  <c r="BB5" i="10"/>
  <c r="BU3" i="10"/>
  <c r="BU5" i="10" s="1"/>
  <c r="BU13" i="10" l="1"/>
  <c r="BB13" i="10"/>
  <c r="BB14" i="10" s="1"/>
  <c r="BC14" i="10" s="1"/>
  <c r="BD13" i="10"/>
  <c r="BU15" i="10"/>
  <c r="BU16" i="10" s="1"/>
  <c r="BU17" i="10" s="1"/>
  <c r="BE27" i="10"/>
  <c r="BE9" i="10"/>
  <c r="BE12" i="10" s="1"/>
  <c r="BE13" i="10" s="1"/>
  <c r="AU7" i="9"/>
  <c r="AU6" i="9"/>
  <c r="AU10" i="9" s="1"/>
  <c r="AT19" i="9" s="1"/>
  <c r="AU11" i="9" l="1"/>
  <c r="AU14" i="9" s="1"/>
  <c r="BE15" i="10"/>
  <c r="BE16" i="10" s="1"/>
  <c r="BE17" i="10" s="1"/>
  <c r="BD17" i="10"/>
  <c r="BD20" i="10" s="1"/>
  <c r="BD26" i="10" s="1"/>
  <c r="BE19" i="10" s="1"/>
  <c r="BD15" i="10"/>
  <c r="BF9" i="10"/>
  <c r="BF12" i="10" s="1"/>
  <c r="BF13" i="10" s="1"/>
  <c r="BF27" i="10"/>
  <c r="BD14" i="10"/>
  <c r="BE14" i="10" s="1"/>
  <c r="BF14" i="10" s="1"/>
  <c r="BY25" i="8"/>
  <c r="BT25" i="8"/>
  <c r="BS25" i="8"/>
  <c r="BQ17" i="8"/>
  <c r="BU17" i="8"/>
  <c r="V28" i="8"/>
  <c r="L29" i="8"/>
  <c r="BD19" i="8"/>
  <c r="BG19" i="8" s="1"/>
  <c r="BD17" i="8"/>
  <c r="AZ17" i="8"/>
  <c r="AV15" i="8"/>
  <c r="BF15" i="8" s="1"/>
  <c r="BE11" i="8"/>
  <c r="BF11" i="8" s="1"/>
  <c r="CA19" i="8" s="1"/>
  <c r="BO19" i="8" s="1"/>
  <c r="AH29" i="8"/>
  <c r="AH28" i="8"/>
  <c r="BF17" i="8" l="1"/>
  <c r="BN23" i="8" s="1"/>
  <c r="CA29" i="8"/>
  <c r="BO27" i="8" s="1"/>
  <c r="BX19" i="8"/>
  <c r="BU19" i="8"/>
  <c r="BN21" i="8"/>
  <c r="AT17" i="9"/>
  <c r="AT18" i="9" s="1"/>
  <c r="BE20" i="10"/>
  <c r="BE26" i="10" s="1"/>
  <c r="BF19" i="10" s="1"/>
  <c r="AU13" i="9"/>
  <c r="BG27" i="10"/>
  <c r="BG9" i="10"/>
  <c r="BG12" i="10" s="1"/>
  <c r="BG13" i="10" s="1"/>
  <c r="BG14" i="10"/>
  <c r="BF17" i="10"/>
  <c r="BF20" i="10" s="1"/>
  <c r="BF26" i="10" s="1"/>
  <c r="BG19" i="10" s="1"/>
  <c r="BF15" i="10"/>
  <c r="BF16" i="10" s="1"/>
  <c r="CC31" i="7"/>
  <c r="CC24" i="7"/>
  <c r="CO34" i="7"/>
  <c r="CO30" i="7"/>
  <c r="CO35" i="7" s="1"/>
  <c r="CK30" i="7"/>
  <c r="CK28" i="7"/>
  <c r="CK26" i="7"/>
  <c r="BN28" i="7"/>
  <c r="CK32" i="7"/>
  <c r="CK37" i="7" s="1"/>
  <c r="BQ28" i="7" l="1"/>
  <c r="CM25" i="7"/>
  <c r="BZ21" i="8"/>
  <c r="CB21" i="8" s="1"/>
  <c r="BT21" i="8"/>
  <c r="BQ21" i="8"/>
  <c r="BY21" i="8"/>
  <c r="BN22" i="7"/>
  <c r="BN33" i="7" s="1"/>
  <c r="CK22" i="7" s="1"/>
  <c r="AT20" i="9"/>
  <c r="BY27" i="8"/>
  <c r="BT27" i="8"/>
  <c r="BP27" i="8"/>
  <c r="BZ27" i="8"/>
  <c r="CC25" i="8" s="1"/>
  <c r="BU23" i="8"/>
  <c r="BX23" i="8"/>
  <c r="BZ23" i="8"/>
  <c r="CC23" i="8" s="1"/>
  <c r="BG15" i="10"/>
  <c r="BG16" i="10" s="1"/>
  <c r="BG17" i="10" s="1"/>
  <c r="BG20" i="10" s="1"/>
  <c r="BG26" i="10" s="1"/>
  <c r="BH19" i="10" s="1"/>
  <c r="BH27" i="10"/>
  <c r="BH9" i="10"/>
  <c r="BH12" i="10" s="1"/>
  <c r="BH13" i="10" s="1"/>
  <c r="CI29" i="7"/>
  <c r="CG33" i="7"/>
  <c r="CE33" i="7"/>
  <c r="CK33" i="7"/>
  <c r="CI33" i="7"/>
  <c r="CG30" i="7"/>
  <c r="CE30" i="7"/>
  <c r="CI26" i="7"/>
  <c r="CC14" i="7"/>
  <c r="CC13" i="7"/>
  <c r="CC12" i="7"/>
  <c r="CC11" i="7"/>
  <c r="CC10" i="7"/>
  <c r="CO19" i="7"/>
  <c r="CO20" i="7" s="1"/>
  <c r="CM19" i="7"/>
  <c r="CM20" i="7" s="1"/>
  <c r="CK18" i="7"/>
  <c r="CK15" i="7"/>
  <c r="CC15" i="7" s="1"/>
  <c r="CG19" i="7"/>
  <c r="CE19" i="7"/>
  <c r="BT33" i="7"/>
  <c r="BQ33" i="7"/>
  <c r="CM22" i="7" s="1"/>
  <c r="BK22" i="7"/>
  <c r="BK33" i="7" s="1"/>
  <c r="CI22" i="7" s="1"/>
  <c r="BH22" i="7"/>
  <c r="BE22" i="7"/>
  <c r="BE33" i="7" s="1"/>
  <c r="CE22" i="7" s="1"/>
  <c r="CC26" i="7" l="1"/>
  <c r="CK19" i="7"/>
  <c r="CK20" i="7" s="1"/>
  <c r="CK21" i="7" s="1"/>
  <c r="CK23" i="7" s="1"/>
  <c r="CK27" i="7" s="1"/>
  <c r="CE35" i="7"/>
  <c r="CC33" i="7"/>
  <c r="CC25" i="7"/>
  <c r="CM26" i="7"/>
  <c r="CI30" i="7"/>
  <c r="BI27" i="10"/>
  <c r="BI9" i="10"/>
  <c r="BI12" i="10" s="1"/>
  <c r="BI13" i="10" s="1"/>
  <c r="BH15" i="10"/>
  <c r="BH16" i="10" s="1"/>
  <c r="BH17" i="10" s="1"/>
  <c r="BH20" i="10" s="1"/>
  <c r="BH26" i="10" s="1"/>
  <c r="BI19" i="10" s="1"/>
  <c r="BH14" i="10"/>
  <c r="CO21" i="7"/>
  <c r="CO23" i="7" s="1"/>
  <c r="CO27" i="7" s="1"/>
  <c r="CM36" i="7" s="1"/>
  <c r="CM21" i="7"/>
  <c r="CM23" i="7" s="1"/>
  <c r="CM27" i="7" s="1"/>
  <c r="CM35" i="7" s="1"/>
  <c r="CG20" i="7"/>
  <c r="CG21" i="7" s="1"/>
  <c r="CE20" i="7"/>
  <c r="CE21" i="7" s="1"/>
  <c r="CE23" i="7" s="1"/>
  <c r="CE37" i="7"/>
  <c r="BJ14" i="7"/>
  <c r="BD14" i="7"/>
  <c r="AX14" i="7"/>
  <c r="AB43" i="7"/>
  <c r="AB42" i="7"/>
  <c r="Z43" i="7"/>
  <c r="Z42" i="7"/>
  <c r="AE42" i="7"/>
  <c r="AJ43" i="7" s="1"/>
  <c r="CE27" i="7" l="1"/>
  <c r="BI15" i="10"/>
  <c r="BI16" i="10" s="1"/>
  <c r="BI17" i="10" s="1"/>
  <c r="BI20" i="10" s="1"/>
  <c r="BI26" i="10" s="1"/>
  <c r="BJ19" i="10" s="1"/>
  <c r="BI14" i="10"/>
  <c r="BJ9" i="10"/>
  <c r="BJ12" i="10" s="1"/>
  <c r="BJ13" i="10" s="1"/>
  <c r="BJ27" i="10"/>
  <c r="BH28" i="7"/>
  <c r="BH33" i="7" s="1"/>
  <c r="CG22" i="7" s="1"/>
  <c r="CG37" i="7"/>
  <c r="BP14" i="7"/>
  <c r="AQ42" i="7"/>
  <c r="AT42" i="7" s="1"/>
  <c r="CG23" i="7" l="1"/>
  <c r="CC22" i="7"/>
  <c r="CE36" i="7"/>
  <c r="CG34" i="7" s="1"/>
  <c r="CG35" i="7" s="1"/>
  <c r="BJ15" i="10"/>
  <c r="BJ16" i="10" s="1"/>
  <c r="BJ17" i="10" s="1"/>
  <c r="BJ20" i="10" s="1"/>
  <c r="BJ26" i="10" s="1"/>
  <c r="BK19" i="10" s="1"/>
  <c r="BJ14" i="10"/>
  <c r="BK27" i="10"/>
  <c r="BK9" i="10"/>
  <c r="BK12" i="10" s="1"/>
  <c r="BK13" i="10" s="1"/>
  <c r="CI17" i="7"/>
  <c r="CC17" i="7" s="1"/>
  <c r="BK14" i="10" l="1"/>
  <c r="CG27" i="7"/>
  <c r="BL27" i="10"/>
  <c r="BL9" i="10"/>
  <c r="BL12" i="10" s="1"/>
  <c r="BL13" i="10" s="1"/>
  <c r="BK15" i="10"/>
  <c r="BK16" i="10" s="1"/>
  <c r="BK17" i="10" s="1"/>
  <c r="BK20" i="10" s="1"/>
  <c r="BK26" i="10" s="1"/>
  <c r="BL19" i="10" s="1"/>
  <c r="CI19" i="7"/>
  <c r="CG36" i="7" l="1"/>
  <c r="CI34" i="7" s="1"/>
  <c r="CI35" i="7" s="1"/>
  <c r="BL15" i="10"/>
  <c r="BL16" i="10" s="1"/>
  <c r="BL17" i="10" s="1"/>
  <c r="BL20" i="10" s="1"/>
  <c r="BL26" i="10" s="1"/>
  <c r="BM19" i="10" s="1"/>
  <c r="BM27" i="10"/>
  <c r="BM9" i="10"/>
  <c r="BM12" i="10" s="1"/>
  <c r="BM13" i="10" s="1"/>
  <c r="BL14" i="10"/>
  <c r="CI20" i="7"/>
  <c r="CI21" i="7" s="1"/>
  <c r="CI23" i="7" s="1"/>
  <c r="CC19" i="7"/>
  <c r="CC20" i="7" s="1"/>
  <c r="CC21" i="7" s="1"/>
  <c r="CI27" i="7" l="1"/>
  <c r="CC23" i="7"/>
  <c r="BM15" i="10"/>
  <c r="BM16" i="10" s="1"/>
  <c r="BM17" i="10" s="1"/>
  <c r="BM20" i="10" s="1"/>
  <c r="BM26" i="10" s="1"/>
  <c r="BN19" i="10" s="1"/>
  <c r="BN9" i="10"/>
  <c r="BN12" i="10" s="1"/>
  <c r="BN13" i="10" s="1"/>
  <c r="BN27" i="10"/>
  <c r="BM14" i="10"/>
  <c r="CI36" i="7" l="1"/>
  <c r="CK34" i="7" s="1"/>
  <c r="CK35" i="7" s="1"/>
  <c r="CK36" i="7" s="1"/>
  <c r="CM34" i="7" s="1"/>
  <c r="CM30" i="7" s="1"/>
  <c r="CC27" i="7"/>
  <c r="BO27" i="10"/>
  <c r="BO9" i="10"/>
  <c r="BO12" i="10" s="1"/>
  <c r="BO13" i="10" s="1"/>
  <c r="BN15" i="10"/>
  <c r="BN16" i="10" s="1"/>
  <c r="BN17" i="10" s="1"/>
  <c r="BN20" i="10" s="1"/>
  <c r="BN26" i="10" s="1"/>
  <c r="BO19" i="10" s="1"/>
  <c r="BN14" i="10"/>
  <c r="BO14" i="10" s="1"/>
  <c r="CM29" i="7" l="1"/>
  <c r="CC29" i="7" s="1"/>
  <c r="CC30" i="7"/>
  <c r="BO15" i="10"/>
  <c r="BO16" i="10" s="1"/>
  <c r="BO17" i="10" s="1"/>
  <c r="BO20" i="10" s="1"/>
  <c r="BO26" i="10" s="1"/>
  <c r="BP19" i="10" s="1"/>
  <c r="BP27" i="10"/>
  <c r="BP9" i="10"/>
  <c r="BP12" i="10" s="1"/>
  <c r="BP13" i="10" s="1"/>
  <c r="BP14" i="10" s="1"/>
  <c r="BQ27" i="10" l="1"/>
  <c r="BQ9" i="10"/>
  <c r="BQ12" i="10" s="1"/>
  <c r="BQ13" i="10" s="1"/>
  <c r="BP15" i="10"/>
  <c r="BP16" i="10" s="1"/>
  <c r="BP17" i="10" s="1"/>
  <c r="BP20" i="10" s="1"/>
  <c r="BP26" i="10" s="1"/>
  <c r="BQ19" i="10" s="1"/>
  <c r="BQ15" i="10" l="1"/>
  <c r="BQ16" i="10" s="1"/>
  <c r="BQ17" i="10" s="1"/>
  <c r="BQ20" i="10" s="1"/>
  <c r="BQ26" i="10" s="1"/>
  <c r="BR19" i="10" s="1"/>
  <c r="BR9" i="10"/>
  <c r="BR12" i="10" s="1"/>
  <c r="BR13" i="10" s="1"/>
  <c r="BR27" i="10"/>
  <c r="BQ14" i="10"/>
  <c r="BS27" i="10" l="1"/>
  <c r="BS9" i="10"/>
  <c r="BS12" i="10" s="1"/>
  <c r="BS13" i="10" s="1"/>
  <c r="BR15" i="10"/>
  <c r="BR16" i="10" s="1"/>
  <c r="BR17" i="10" s="1"/>
  <c r="BR20" i="10" s="1"/>
  <c r="BR26" i="10" s="1"/>
  <c r="BS19" i="10" s="1"/>
  <c r="BR14" i="10"/>
  <c r="BS15" i="10" l="1"/>
  <c r="BS16" i="10" s="1"/>
  <c r="BS17" i="10" s="1"/>
  <c r="BS20" i="10" s="1"/>
  <c r="BS26" i="10" s="1"/>
  <c r="BT19" i="10" s="1"/>
  <c r="BS14" i="10"/>
  <c r="BT27" i="10"/>
  <c r="BT9" i="10"/>
  <c r="BT12" i="10" s="1"/>
  <c r="BT13" i="10" s="1"/>
  <c r="BT14" i="10" l="1"/>
  <c r="BU14" i="10" s="1"/>
  <c r="BT15" i="10"/>
  <c r="BT16" i="10" s="1"/>
  <c r="BT17" i="10" s="1"/>
  <c r="BT20" i="10" s="1"/>
  <c r="BT26" i="10" s="1"/>
  <c r="BU19" i="10" s="1"/>
  <c r="BU20" i="10" s="1"/>
  <c r="BU26" i="10" s="1"/>
</calcChain>
</file>

<file path=xl/comments1.xml><?xml version="1.0" encoding="utf-8"?>
<comments xmlns="http://schemas.openxmlformats.org/spreadsheetml/2006/main">
  <authors>
    <author>kimoto 木本 剛</author>
  </authors>
  <commentList>
    <comment ref="CC27" authorId="0">
      <text>
        <r>
          <rPr>
            <sz val="9"/>
            <color indexed="81"/>
            <rFont val="MS P ゴシック"/>
            <family val="3"/>
            <charset val="128"/>
          </rPr>
          <t>2021年度の書籍は誤植です。</t>
        </r>
      </text>
    </comment>
    <comment ref="CM29" authorId="0">
      <text>
        <r>
          <rPr>
            <sz val="9"/>
            <color indexed="81"/>
            <rFont val="MS P ゴシック"/>
            <family val="3"/>
            <charset val="128"/>
          </rPr>
          <t>最終年度を先に計算して、5年度の繰越金→5年度の収入合計→収入事業費から逆算。</t>
        </r>
      </text>
    </comment>
  </commentList>
</comments>
</file>

<file path=xl/comments2.xml><?xml version="1.0" encoding="utf-8"?>
<comments xmlns="http://schemas.openxmlformats.org/spreadsheetml/2006/main">
  <authors>
    <author>kimoto 木本 剛</author>
  </authors>
  <commentList>
    <comment ref="CA29" authorId="0">
      <text>
        <r>
          <rPr>
            <sz val="9"/>
            <color indexed="81"/>
            <rFont val="MS P ゴシック"/>
            <family val="3"/>
            <charset val="128"/>
          </rPr>
          <t>一旦、従前資産額から店舗床価格を差引いて、住宅床取得に充てられる金額を計算します。この金額を基に⑱の住宅床面積を算出します。</t>
        </r>
      </text>
    </comment>
  </commentList>
</comments>
</file>

<file path=xl/comments3.xml><?xml version="1.0" encoding="utf-8"?>
<comments xmlns="http://schemas.openxmlformats.org/spreadsheetml/2006/main">
  <authors>
    <author>kimoto 木本 剛</author>
  </authors>
  <commentList>
    <comment ref="AU10" authorId="0">
      <text>
        <r>
          <rPr>
            <sz val="9"/>
            <color indexed="81"/>
            <rFont val="MS P ゴシック"/>
            <family val="3"/>
            <charset val="128"/>
          </rPr>
          <t>出題が容積対象面積となっています。専有面積で計算しないでください。</t>
        </r>
      </text>
    </comment>
    <comment ref="AT17" authorId="0">
      <text>
        <r>
          <rPr>
            <sz val="9"/>
            <color indexed="81"/>
            <rFont val="MS P ゴシック"/>
            <family val="3"/>
            <charset val="128"/>
          </rPr>
          <t>売り場面積＝専有面積と仮定。（店舗の場合は専有面積から通路・倉庫・事務・休憩などの面積を控除した面積が売り場面積となることがあります。不明確な出題。
大規模店舗立地法の店舗面積には売場・ショーウインドなどが含まれますが、休憩室・事務室などは含まれません。https://www.meti.go.jp/policy/economy/distribution/daikibo/downloadfiles/rittiho-kaisetu-ver070501.pdf）</t>
        </r>
      </text>
    </comment>
  </commentList>
</comments>
</file>

<file path=xl/comments4.xml><?xml version="1.0" encoding="utf-8"?>
<comments xmlns="http://schemas.openxmlformats.org/spreadsheetml/2006/main">
  <authors>
    <author>kimoto 木本 剛</author>
  </authors>
  <commentList>
    <comment ref="AG7" authorId="0">
      <text>
        <r>
          <rPr>
            <sz val="9"/>
            <color indexed="81"/>
            <rFont val="MS P ゴシック"/>
            <family val="3"/>
            <charset val="128"/>
          </rPr>
          <t>表－３の12.損益累計が黒字になる年度</t>
        </r>
      </text>
    </comment>
    <comment ref="AG8" authorId="0">
      <text>
        <r>
          <rPr>
            <sz val="9"/>
            <color indexed="81"/>
            <rFont val="MS P ゴシック"/>
            <family val="3"/>
            <charset val="128"/>
          </rPr>
          <t>表―３の 24.当期末剰余金 が、25.借入金残高 を上回る年度</t>
        </r>
      </text>
    </comment>
    <comment ref="AG9" authorId="0">
      <text>
        <r>
          <rPr>
            <sz val="9"/>
            <color indexed="81"/>
            <rFont val="MS P ゴシック"/>
            <family val="3"/>
            <charset val="128"/>
          </rPr>
          <t>表―３の「24.当期剰余金」が、「25.借入金残高」と表―1の「資本金」と「預り金」の合計を上回る年度。
383,357 ≧ 122,000＋80,000＋122,000＝324,000</t>
        </r>
      </text>
    </comment>
  </commentList>
</comments>
</file>

<file path=xl/sharedStrings.xml><?xml version="1.0" encoding="utf-8"?>
<sst xmlns="http://schemas.openxmlformats.org/spreadsheetml/2006/main" count="789" uniqueCount="598">
  <si>
    <t>2020年度　再開発プランナー試験　実技試験</t>
    <rPh sb="4" eb="5">
      <t>ネン</t>
    </rPh>
    <rPh sb="5" eb="6">
      <t>ド</t>
    </rPh>
    <rPh sb="7" eb="10">
      <t>サイカイハツ</t>
    </rPh>
    <rPh sb="15" eb="17">
      <t>シケン</t>
    </rPh>
    <rPh sb="18" eb="20">
      <t>ジツギ</t>
    </rPh>
    <rPh sb="20" eb="22">
      <t>シケン</t>
    </rPh>
    <phoneticPr fontId="1"/>
  </si>
  <si>
    <t>［No1］　の解答はマークシートに記入しなさい。</t>
    <rPh sb="7" eb="9">
      <t>カイトウ</t>
    </rPh>
    <rPh sb="17" eb="19">
      <t>キニュウ</t>
    </rPh>
    <phoneticPr fontId="1"/>
  </si>
  <si>
    <t>[No1}</t>
    <phoneticPr fontId="1"/>
  </si>
  <si>
    <t>組合施行の市街地再開発事業の実施に向けて、年度別の資金計画を作成します。</t>
    <rPh sb="0" eb="2">
      <t>クミアイ</t>
    </rPh>
    <rPh sb="2" eb="4">
      <t>セコウ</t>
    </rPh>
    <rPh sb="5" eb="8">
      <t>シガイチ</t>
    </rPh>
    <rPh sb="8" eb="11">
      <t>サイカイハツ</t>
    </rPh>
    <rPh sb="11" eb="13">
      <t>ジギョウ</t>
    </rPh>
    <rPh sb="14" eb="16">
      <t>ジッシ</t>
    </rPh>
    <rPh sb="17" eb="18">
      <t>ム</t>
    </rPh>
    <rPh sb="21" eb="23">
      <t>ネンド</t>
    </rPh>
    <rPh sb="23" eb="24">
      <t>ベツ</t>
    </rPh>
    <rPh sb="25" eb="27">
      <t>シキン</t>
    </rPh>
    <rPh sb="27" eb="29">
      <t>ケイカク</t>
    </rPh>
    <rPh sb="30" eb="32">
      <t>サクセイ</t>
    </rPh>
    <phoneticPr fontId="1"/>
  </si>
  <si>
    <t>以下の（１）～（４）の条件に基づき、(設問１)、(設問２）の指示に従い、表―１、表―３、表―４</t>
    <rPh sb="0" eb="2">
      <t>イカ</t>
    </rPh>
    <rPh sb="11" eb="13">
      <t>ジョウケン</t>
    </rPh>
    <rPh sb="14" eb="15">
      <t>モト</t>
    </rPh>
    <rPh sb="19" eb="21">
      <t>セツモン</t>
    </rPh>
    <rPh sb="25" eb="27">
      <t>セツモン</t>
    </rPh>
    <rPh sb="30" eb="32">
      <t>シジ</t>
    </rPh>
    <rPh sb="33" eb="34">
      <t>シタガ</t>
    </rPh>
    <rPh sb="36" eb="37">
      <t>ヒョウ</t>
    </rPh>
    <rPh sb="40" eb="41">
      <t>ヒョウ</t>
    </rPh>
    <rPh sb="44" eb="45">
      <t>ヒョウ</t>
    </rPh>
    <phoneticPr fontId="1"/>
  </si>
  <si>
    <t>　(注)以下、都市再開発法は「法」と表示する。</t>
    <rPh sb="2" eb="3">
      <t>チュウ</t>
    </rPh>
    <rPh sb="4" eb="6">
      <t>イカ</t>
    </rPh>
    <rPh sb="7" eb="9">
      <t>トシ</t>
    </rPh>
    <rPh sb="9" eb="12">
      <t>サイカイハツ</t>
    </rPh>
    <rPh sb="12" eb="13">
      <t>ホウ</t>
    </rPh>
    <rPh sb="15" eb="16">
      <t>ホウ</t>
    </rPh>
    <rPh sb="18" eb="20">
      <t>ヒョウジ</t>
    </rPh>
    <phoneticPr fontId="1"/>
  </si>
  <si>
    <t>　　　各年度の期間は各年の４月１日から翌年の３月３１日までとする。</t>
    <rPh sb="3" eb="6">
      <t>カクネンド</t>
    </rPh>
    <rPh sb="7" eb="9">
      <t>キカン</t>
    </rPh>
    <rPh sb="10" eb="12">
      <t>カクネン</t>
    </rPh>
    <rPh sb="14" eb="15">
      <t>ガツ</t>
    </rPh>
    <rPh sb="16" eb="17">
      <t>ニチ</t>
    </rPh>
    <rPh sb="19" eb="21">
      <t>ヨクネン</t>
    </rPh>
    <rPh sb="23" eb="24">
      <t>ガツ</t>
    </rPh>
    <rPh sb="26" eb="27">
      <t>ニチ</t>
    </rPh>
    <phoneticPr fontId="1"/>
  </si>
  <si>
    <t>【合計３５点】</t>
    <rPh sb="1" eb="3">
      <t>ゴウケイ</t>
    </rPh>
    <rPh sb="5" eb="6">
      <t>テン</t>
    </rPh>
    <phoneticPr fontId="1"/>
  </si>
  <si>
    <t>　（１）計画諸元</t>
    <rPh sb="4" eb="6">
      <t>ケイカク</t>
    </rPh>
    <rPh sb="6" eb="8">
      <t>ショゲン</t>
    </rPh>
    <phoneticPr fontId="1"/>
  </si>
  <si>
    <t>・従前宅地面積</t>
    <rPh sb="1" eb="3">
      <t>ジュウゼン</t>
    </rPh>
    <rPh sb="3" eb="5">
      <t>タクチ</t>
    </rPh>
    <rPh sb="5" eb="7">
      <t>メンセキ</t>
    </rPh>
    <phoneticPr fontId="1"/>
  </si>
  <si>
    <t>㎡</t>
    <phoneticPr fontId="1"/>
  </si>
  <si>
    <t>・施設建築七樹面積</t>
    <rPh sb="1" eb="3">
      <t>シセツ</t>
    </rPh>
    <rPh sb="3" eb="5">
      <t>ケンチク</t>
    </rPh>
    <rPh sb="5" eb="6">
      <t>シチ</t>
    </rPh>
    <rPh sb="6" eb="7">
      <t>キ</t>
    </rPh>
    <rPh sb="7" eb="9">
      <t>メンセキ</t>
    </rPh>
    <phoneticPr fontId="1"/>
  </si>
  <si>
    <t>・施設建築物延面積</t>
    <rPh sb="1" eb="3">
      <t>シセツ</t>
    </rPh>
    <rPh sb="3" eb="5">
      <t>ケンチク</t>
    </rPh>
    <rPh sb="5" eb="6">
      <t>ブツ</t>
    </rPh>
    <rPh sb="6" eb="7">
      <t>ノベ</t>
    </rPh>
    <rPh sb="7" eb="9">
      <t>メンセキ</t>
    </rPh>
    <phoneticPr fontId="1"/>
  </si>
  <si>
    <t>・従前建物延面積</t>
    <rPh sb="1" eb="3">
      <t>ジュウゼン</t>
    </rPh>
    <rPh sb="3" eb="5">
      <t>タテモノ</t>
    </rPh>
    <rPh sb="5" eb="6">
      <t>ノ</t>
    </rPh>
    <rPh sb="6" eb="8">
      <t>メンセキ</t>
    </rPh>
    <phoneticPr fontId="1"/>
  </si>
  <si>
    <t>・従前総評価額（土地）</t>
    <rPh sb="1" eb="3">
      <t>ジュウゼン</t>
    </rPh>
    <rPh sb="3" eb="4">
      <t>ソウ</t>
    </rPh>
    <rPh sb="4" eb="7">
      <t>ヒョウカガク</t>
    </rPh>
    <rPh sb="8" eb="10">
      <t>トチ</t>
    </rPh>
    <phoneticPr fontId="1"/>
  </si>
  <si>
    <t>百万円</t>
    <rPh sb="0" eb="3">
      <t>ヒャクマンエン</t>
    </rPh>
    <phoneticPr fontId="1"/>
  </si>
  <si>
    <t>・従前総評価額（建物）</t>
    <rPh sb="1" eb="3">
      <t>ジュウゼン</t>
    </rPh>
    <rPh sb="3" eb="4">
      <t>ソウ</t>
    </rPh>
    <rPh sb="4" eb="6">
      <t>ヒョウカ</t>
    </rPh>
    <rPh sb="6" eb="7">
      <t>ガク</t>
    </rPh>
    <rPh sb="8" eb="10">
      <t>タテモノ</t>
    </rPh>
    <phoneticPr fontId="1"/>
  </si>
  <si>
    <t>・転出割合</t>
    <rPh sb="1" eb="3">
      <t>テンシュツ</t>
    </rPh>
    <rPh sb="3" eb="5">
      <t>ワリアイ</t>
    </rPh>
    <phoneticPr fontId="1"/>
  </si>
  <si>
    <t>従前総評価額（土地）の</t>
    <rPh sb="0" eb="2">
      <t>ジュウゼン</t>
    </rPh>
    <rPh sb="2" eb="3">
      <t>ソウ</t>
    </rPh>
    <rPh sb="3" eb="6">
      <t>ヒョウカガク</t>
    </rPh>
    <rPh sb="7" eb="9">
      <t>トチ</t>
    </rPh>
    <phoneticPr fontId="1"/>
  </si>
  <si>
    <t>従前総評価額（建物）の</t>
    <rPh sb="0" eb="2">
      <t>ジュウゼン</t>
    </rPh>
    <rPh sb="2" eb="3">
      <t>ソウ</t>
    </rPh>
    <rPh sb="3" eb="6">
      <t>ヒョウカガク</t>
    </rPh>
    <rPh sb="7" eb="9">
      <t>タテモノ</t>
    </rPh>
    <phoneticPr fontId="1"/>
  </si>
  <si>
    <t xml:space="preserve">［ R ]  </t>
    <phoneticPr fontId="1"/>
  </si>
  <si>
    <t>　（２）事業スケジュール</t>
    <rPh sb="4" eb="6">
      <t>ジギョウ</t>
    </rPh>
    <phoneticPr fontId="1"/>
  </si>
  <si>
    <t>・初年度</t>
    <rPh sb="1" eb="4">
      <t>ショネンド</t>
    </rPh>
    <phoneticPr fontId="1"/>
  </si>
  <si>
    <t>準備組合設立</t>
    <rPh sb="0" eb="2">
      <t>ジュンビ</t>
    </rPh>
    <rPh sb="2" eb="4">
      <t>クミアイ</t>
    </rPh>
    <rPh sb="4" eb="6">
      <t>セツリツ</t>
    </rPh>
    <phoneticPr fontId="1"/>
  </si>
  <si>
    <t>・2年度</t>
    <rPh sb="2" eb="4">
      <t>ネンド</t>
    </rPh>
    <phoneticPr fontId="1"/>
  </si>
  <si>
    <t>都市計画決定</t>
    <rPh sb="0" eb="2">
      <t>トシ</t>
    </rPh>
    <rPh sb="2" eb="4">
      <t>ケイカク</t>
    </rPh>
    <rPh sb="4" eb="6">
      <t>ケッテイ</t>
    </rPh>
    <phoneticPr fontId="1"/>
  </si>
  <si>
    <t>・3年度</t>
    <rPh sb="2" eb="4">
      <t>ネンド</t>
    </rPh>
    <phoneticPr fontId="1"/>
  </si>
  <si>
    <t>市街地再開発組合設立認可</t>
    <rPh sb="0" eb="3">
      <t>シガイチ</t>
    </rPh>
    <rPh sb="3" eb="6">
      <t>サイカイハツ</t>
    </rPh>
    <rPh sb="6" eb="8">
      <t>クミアイ</t>
    </rPh>
    <rPh sb="8" eb="10">
      <t>セツリツ</t>
    </rPh>
    <rPh sb="10" eb="12">
      <t>ニンカ</t>
    </rPh>
    <phoneticPr fontId="1"/>
  </si>
  <si>
    <t>年度後半</t>
    <rPh sb="0" eb="2">
      <t>ネンド</t>
    </rPh>
    <rPh sb="2" eb="4">
      <t>コウハン</t>
    </rPh>
    <phoneticPr fontId="1"/>
  </si>
  <si>
    <t>権利変換計画認可、権利変換期日、明渡し</t>
    <rPh sb="0" eb="2">
      <t>ケンリ</t>
    </rPh>
    <rPh sb="2" eb="4">
      <t>ヘンカン</t>
    </rPh>
    <rPh sb="4" eb="6">
      <t>ケイカク</t>
    </rPh>
    <rPh sb="6" eb="8">
      <t>ニンカ</t>
    </rPh>
    <rPh sb="9" eb="11">
      <t>ケンリ</t>
    </rPh>
    <rPh sb="11" eb="13">
      <t>ヘンカン</t>
    </rPh>
    <rPh sb="13" eb="15">
      <t>キジツ</t>
    </rPh>
    <rPh sb="16" eb="18">
      <t>アケワタ</t>
    </rPh>
    <phoneticPr fontId="1"/>
  </si>
  <si>
    <t>・4年度</t>
    <rPh sb="2" eb="4">
      <t>ネンド</t>
    </rPh>
    <phoneticPr fontId="1"/>
  </si>
  <si>
    <t>4月1日～</t>
    <rPh sb="1" eb="2">
      <t>ガツ</t>
    </rPh>
    <rPh sb="3" eb="4">
      <t>ニチ</t>
    </rPh>
    <phoneticPr fontId="1"/>
  </si>
  <si>
    <t>解体除去・整地～工事着工</t>
    <rPh sb="0" eb="2">
      <t>カイタイ</t>
    </rPh>
    <rPh sb="2" eb="4">
      <t>ジョキョ</t>
    </rPh>
    <rPh sb="5" eb="7">
      <t>セイチ</t>
    </rPh>
    <rPh sb="8" eb="10">
      <t>コウジ</t>
    </rPh>
    <rPh sb="10" eb="12">
      <t>チャッコウ</t>
    </rPh>
    <phoneticPr fontId="1"/>
  </si>
  <si>
    <t>・5年度</t>
    <rPh sb="2" eb="4">
      <t>ネンド</t>
    </rPh>
    <phoneticPr fontId="1"/>
  </si>
  <si>
    <t>工事竣工</t>
    <rPh sb="0" eb="2">
      <t>コウジ</t>
    </rPh>
    <rPh sb="2" eb="4">
      <t>シュンコウ</t>
    </rPh>
    <phoneticPr fontId="1"/>
  </si>
  <si>
    <t>・最終年度</t>
    <rPh sb="1" eb="3">
      <t>サイシュウ</t>
    </rPh>
    <rPh sb="3" eb="5">
      <t>ネンド</t>
    </rPh>
    <phoneticPr fontId="1"/>
  </si>
  <si>
    <t>引き渡し（その後、清算へ）</t>
    <rPh sb="0" eb="1">
      <t>ヒ</t>
    </rPh>
    <rPh sb="2" eb="3">
      <t>ワタ</t>
    </rPh>
    <rPh sb="7" eb="8">
      <t>ゴ</t>
    </rPh>
    <rPh sb="9" eb="11">
      <t>セイサン</t>
    </rPh>
    <phoneticPr fontId="1"/>
  </si>
  <si>
    <t>　（３）支出金計画の作成条件</t>
    <rPh sb="4" eb="7">
      <t>シシュツキン</t>
    </rPh>
    <rPh sb="7" eb="9">
      <t>ケイカク</t>
    </rPh>
    <rPh sb="10" eb="12">
      <t>サクセイ</t>
    </rPh>
    <rPh sb="12" eb="14">
      <t>ジョウケン</t>
    </rPh>
    <phoneticPr fontId="1"/>
  </si>
  <si>
    <t>　　イ．調査設計計画費</t>
    <rPh sb="4" eb="6">
      <t>チョウサ</t>
    </rPh>
    <rPh sb="6" eb="8">
      <t>セッケイ</t>
    </rPh>
    <rPh sb="8" eb="10">
      <t>ケイカク</t>
    </rPh>
    <rPh sb="10" eb="11">
      <t>ヒ</t>
    </rPh>
    <phoneticPr fontId="1"/>
  </si>
  <si>
    <t>・事業計画作成費（資金計画作成費と基本設計費）、建築設計費（建築設計費と工事監</t>
    <rPh sb="1" eb="3">
      <t>ジギョウ</t>
    </rPh>
    <rPh sb="3" eb="5">
      <t>ケイカク</t>
    </rPh>
    <rPh sb="5" eb="7">
      <t>サクセイ</t>
    </rPh>
    <rPh sb="7" eb="8">
      <t>ヒ</t>
    </rPh>
    <rPh sb="9" eb="11">
      <t>シキン</t>
    </rPh>
    <rPh sb="11" eb="13">
      <t>ケイカク</t>
    </rPh>
    <rPh sb="13" eb="15">
      <t>サクセイ</t>
    </rPh>
    <rPh sb="15" eb="16">
      <t>ヒ</t>
    </rPh>
    <rPh sb="17" eb="19">
      <t>キホン</t>
    </rPh>
    <rPh sb="19" eb="21">
      <t>セッケイ</t>
    </rPh>
    <rPh sb="21" eb="22">
      <t>ヒ</t>
    </rPh>
    <rPh sb="24" eb="26">
      <t>ケンチク</t>
    </rPh>
    <rPh sb="26" eb="28">
      <t>セッケイ</t>
    </rPh>
    <rPh sb="28" eb="29">
      <t>ヒ</t>
    </rPh>
    <rPh sb="30" eb="32">
      <t>ケンチク</t>
    </rPh>
    <rPh sb="32" eb="34">
      <t>セッケイ</t>
    </rPh>
    <rPh sb="34" eb="35">
      <t>ヒ</t>
    </rPh>
    <rPh sb="36" eb="38">
      <t>コウジ</t>
    </rPh>
    <rPh sb="38" eb="39">
      <t>カン</t>
    </rPh>
    <phoneticPr fontId="1"/>
  </si>
  <si>
    <t>　資産評価業務費、価格等の確定業務費、登記費）、その他調査計画費については、</t>
    <rPh sb="1" eb="3">
      <t>シサン</t>
    </rPh>
    <rPh sb="3" eb="5">
      <t>ヒョウカ</t>
    </rPh>
    <rPh sb="5" eb="7">
      <t>ギョウム</t>
    </rPh>
    <rPh sb="7" eb="8">
      <t>ヒ</t>
    </rPh>
    <rPh sb="9" eb="11">
      <t>カカク</t>
    </rPh>
    <rPh sb="11" eb="12">
      <t>トウ</t>
    </rPh>
    <rPh sb="13" eb="15">
      <t>カクテイ</t>
    </rPh>
    <rPh sb="15" eb="17">
      <t>ギョウム</t>
    </rPh>
    <rPh sb="17" eb="18">
      <t>ヒ</t>
    </rPh>
    <rPh sb="19" eb="21">
      <t>トウキ</t>
    </rPh>
    <rPh sb="21" eb="22">
      <t>ヒ</t>
    </rPh>
    <rPh sb="26" eb="27">
      <t>タ</t>
    </rPh>
    <rPh sb="27" eb="29">
      <t>チョウサ</t>
    </rPh>
    <rPh sb="29" eb="31">
      <t>ケイカク</t>
    </rPh>
    <rPh sb="31" eb="32">
      <t>ヒ</t>
    </rPh>
    <phoneticPr fontId="1"/>
  </si>
  <si>
    <t>　表―1及び表―5のとおりとする</t>
    <rPh sb="1" eb="2">
      <t>ヒョウ</t>
    </rPh>
    <rPh sb="4" eb="5">
      <t>オヨ</t>
    </rPh>
    <rPh sb="6" eb="7">
      <t>ヒョウ</t>
    </rPh>
    <phoneticPr fontId="1"/>
  </si>
  <si>
    <t>　　ロ．土地整備費</t>
    <rPh sb="4" eb="6">
      <t>トチ</t>
    </rPh>
    <rPh sb="6" eb="8">
      <t>セイビ</t>
    </rPh>
    <rPh sb="8" eb="9">
      <t>ヒ</t>
    </rPh>
    <phoneticPr fontId="1"/>
  </si>
  <si>
    <t>・建築物除去等費</t>
    <rPh sb="1" eb="3">
      <t>ケンチク</t>
    </rPh>
    <rPh sb="3" eb="4">
      <t>ブツ</t>
    </rPh>
    <rPh sb="4" eb="6">
      <t>ジョキョ</t>
    </rPh>
    <rPh sb="6" eb="7">
      <t>トウ</t>
    </rPh>
    <rPh sb="7" eb="8">
      <t>ヒ</t>
    </rPh>
    <phoneticPr fontId="1"/>
  </si>
  <si>
    <t>　　ハ．補償費</t>
    <rPh sb="4" eb="6">
      <t>ホショウ</t>
    </rPh>
    <rPh sb="6" eb="7">
      <t>ヒ</t>
    </rPh>
    <phoneticPr fontId="1"/>
  </si>
  <si>
    <t>・法第91条補償費、法第97条補償費については表―3に従って算出する</t>
    <rPh sb="1" eb="2">
      <t>ホウ</t>
    </rPh>
    <rPh sb="2" eb="3">
      <t>ダイ</t>
    </rPh>
    <rPh sb="5" eb="6">
      <t>ジョウ</t>
    </rPh>
    <rPh sb="6" eb="8">
      <t>ホショウ</t>
    </rPh>
    <rPh sb="8" eb="9">
      <t>ヒ</t>
    </rPh>
    <rPh sb="10" eb="11">
      <t>ホウ</t>
    </rPh>
    <rPh sb="11" eb="12">
      <t>ダイ</t>
    </rPh>
    <rPh sb="14" eb="15">
      <t>ジョウ</t>
    </rPh>
    <rPh sb="15" eb="17">
      <t>ホショウ</t>
    </rPh>
    <rPh sb="17" eb="18">
      <t>ヒ</t>
    </rPh>
    <rPh sb="23" eb="24">
      <t>ヒョウ</t>
    </rPh>
    <rPh sb="27" eb="28">
      <t>シタガ</t>
    </rPh>
    <rPh sb="30" eb="32">
      <t>サンシュツ</t>
    </rPh>
    <phoneticPr fontId="1"/>
  </si>
  <si>
    <t>　（表―5の「⑦と⑩の計」の欄に記入する額は表―3の⑦と⑩の合計額と一致する）</t>
    <rPh sb="2" eb="3">
      <t>ヒョウ</t>
    </rPh>
    <rPh sb="11" eb="12">
      <t>ケイ</t>
    </rPh>
    <rPh sb="14" eb="15">
      <t>ラン</t>
    </rPh>
    <rPh sb="16" eb="18">
      <t>キニュウ</t>
    </rPh>
    <rPh sb="20" eb="21">
      <t>ガク</t>
    </rPh>
    <rPh sb="22" eb="23">
      <t>ヒョウ</t>
    </rPh>
    <rPh sb="30" eb="32">
      <t>ゴウケイ</t>
    </rPh>
    <rPh sb="32" eb="33">
      <t>ガク</t>
    </rPh>
    <rPh sb="34" eb="36">
      <t>イッチ</t>
    </rPh>
    <phoneticPr fontId="1"/>
  </si>
  <si>
    <t>　　ニ．工事費</t>
    <rPh sb="4" eb="7">
      <t>コウジヒ</t>
    </rPh>
    <phoneticPr fontId="1"/>
  </si>
  <si>
    <t>　　ホ．事業費</t>
    <rPh sb="4" eb="7">
      <t>ジギョウヒ</t>
    </rPh>
    <phoneticPr fontId="1"/>
  </si>
  <si>
    <t>・各年度ごとで、当該年度の調査設計計画費、土地整備費、補償費、工事費の合計額</t>
    <rPh sb="1" eb="4">
      <t>カクネンド</t>
    </rPh>
    <rPh sb="8" eb="10">
      <t>トウガイ</t>
    </rPh>
    <rPh sb="10" eb="12">
      <t>ネンド</t>
    </rPh>
    <rPh sb="13" eb="15">
      <t>チョウサ</t>
    </rPh>
    <rPh sb="15" eb="17">
      <t>セッケイ</t>
    </rPh>
    <rPh sb="17" eb="19">
      <t>ケイカク</t>
    </rPh>
    <rPh sb="19" eb="20">
      <t>ヒ</t>
    </rPh>
    <rPh sb="21" eb="23">
      <t>トチ</t>
    </rPh>
    <rPh sb="23" eb="25">
      <t>セイビ</t>
    </rPh>
    <rPh sb="25" eb="26">
      <t>ヒ</t>
    </rPh>
    <rPh sb="27" eb="29">
      <t>ホショウ</t>
    </rPh>
    <rPh sb="29" eb="30">
      <t>ヒ</t>
    </rPh>
    <rPh sb="31" eb="34">
      <t>コウジヒ</t>
    </rPh>
    <rPh sb="35" eb="37">
      <t>ゴウケイ</t>
    </rPh>
    <rPh sb="37" eb="38">
      <t>ガク</t>
    </rPh>
    <phoneticPr fontId="1"/>
  </si>
  <si>
    <t>　　ヘ．立替金及び借入金に対する利子と年度末立替金・借入金残額</t>
    <rPh sb="4" eb="7">
      <t>タテカエキン</t>
    </rPh>
    <rPh sb="7" eb="8">
      <t>オヨ</t>
    </rPh>
    <rPh sb="9" eb="12">
      <t>シャクニュウキン</t>
    </rPh>
    <rPh sb="13" eb="14">
      <t>タイ</t>
    </rPh>
    <rPh sb="16" eb="18">
      <t>リシ</t>
    </rPh>
    <rPh sb="19" eb="22">
      <t>ネンドマツ</t>
    </rPh>
    <rPh sb="22" eb="25">
      <t>タテカエキン</t>
    </rPh>
    <rPh sb="26" eb="29">
      <t>シャクニュウキン</t>
    </rPh>
    <rPh sb="29" eb="31">
      <t>ザンガク</t>
    </rPh>
    <phoneticPr fontId="1"/>
  </si>
  <si>
    <t>・表―５にある通り、事業協力者からの立替金及び金融機関からの借入を実施する</t>
    <rPh sb="1" eb="2">
      <t>ヒョウ</t>
    </rPh>
    <rPh sb="7" eb="8">
      <t>トオ</t>
    </rPh>
    <rPh sb="10" eb="12">
      <t>ジギョウ</t>
    </rPh>
    <rPh sb="12" eb="14">
      <t>キョウリョク</t>
    </rPh>
    <rPh sb="14" eb="15">
      <t>シャ</t>
    </rPh>
    <rPh sb="18" eb="21">
      <t>タテカエキン</t>
    </rPh>
    <rPh sb="21" eb="22">
      <t>オヨ</t>
    </rPh>
    <rPh sb="23" eb="25">
      <t>キンユウ</t>
    </rPh>
    <rPh sb="25" eb="27">
      <t>キカン</t>
    </rPh>
    <rPh sb="30" eb="32">
      <t>カリイレ</t>
    </rPh>
    <rPh sb="33" eb="35">
      <t>ジッシ</t>
    </rPh>
    <phoneticPr fontId="1"/>
  </si>
  <si>
    <t>・準備組合から市街地再開発組合（以下、「本組合」という）設立までの期間は、事業協</t>
    <rPh sb="1" eb="3">
      <t>ジュンビ</t>
    </rPh>
    <rPh sb="3" eb="5">
      <t>クミアイ</t>
    </rPh>
    <rPh sb="7" eb="10">
      <t>シガイチ</t>
    </rPh>
    <rPh sb="10" eb="13">
      <t>サイカイハツ</t>
    </rPh>
    <rPh sb="13" eb="15">
      <t>クミアイ</t>
    </rPh>
    <rPh sb="16" eb="18">
      <t>イカ</t>
    </rPh>
    <rPh sb="20" eb="21">
      <t>ホン</t>
    </rPh>
    <rPh sb="21" eb="23">
      <t>クミアイ</t>
    </rPh>
    <rPh sb="28" eb="30">
      <t>セツリツ</t>
    </rPh>
    <rPh sb="33" eb="35">
      <t>キカン</t>
    </rPh>
    <rPh sb="37" eb="39">
      <t>ジギョウ</t>
    </rPh>
    <rPh sb="39" eb="40">
      <t>キョウ</t>
    </rPh>
    <phoneticPr fontId="1"/>
  </si>
  <si>
    <t>　借入金に対する利子を合わせて「借入金利子」という）</t>
    <rPh sb="1" eb="4">
      <t>シャクニュウキン</t>
    </rPh>
    <rPh sb="5" eb="6">
      <t>タイ</t>
    </rPh>
    <rPh sb="8" eb="10">
      <t>リシ</t>
    </rPh>
    <rPh sb="11" eb="12">
      <t>ア</t>
    </rPh>
    <rPh sb="16" eb="19">
      <t>シャクニュウキン</t>
    </rPh>
    <rPh sb="19" eb="21">
      <t>リシ</t>
    </rPh>
    <phoneticPr fontId="1"/>
  </si>
  <si>
    <t>・当該年度に発生する借入金利子は表―４を用いて算出する</t>
    <rPh sb="1" eb="3">
      <t>トウガイ</t>
    </rPh>
    <rPh sb="3" eb="5">
      <t>ネンド</t>
    </rPh>
    <rPh sb="6" eb="8">
      <t>ハッセイ</t>
    </rPh>
    <rPh sb="10" eb="13">
      <t>シャクニュウキン</t>
    </rPh>
    <rPh sb="13" eb="15">
      <t>リシ</t>
    </rPh>
    <rPh sb="16" eb="17">
      <t>ヒョウ</t>
    </rPh>
    <rPh sb="20" eb="21">
      <t>モチ</t>
    </rPh>
    <rPh sb="23" eb="25">
      <t>サンシュツ</t>
    </rPh>
    <phoneticPr fontId="1"/>
  </si>
  <si>
    <t>　（表―４の⑪と⑭の額は表―５の⑪と⑭の額と一致する）</t>
    <rPh sb="2" eb="3">
      <t>ヒョウ</t>
    </rPh>
    <rPh sb="10" eb="11">
      <t>ガク</t>
    </rPh>
    <rPh sb="12" eb="13">
      <t>ヒョウ</t>
    </rPh>
    <rPh sb="20" eb="21">
      <t>ガク</t>
    </rPh>
    <rPh sb="22" eb="24">
      <t>イッチ</t>
    </rPh>
    <phoneticPr fontId="1"/>
  </si>
  <si>
    <t>・「当該年度立替金・借入金の50％と前年度末までの立替金・借入金残額」の借入金利子</t>
    <rPh sb="2" eb="4">
      <t>トウガイ</t>
    </rPh>
    <rPh sb="4" eb="6">
      <t>ネンド</t>
    </rPh>
    <rPh sb="6" eb="9">
      <t>タテカエキン</t>
    </rPh>
    <rPh sb="10" eb="13">
      <t>シャクニュウキン</t>
    </rPh>
    <rPh sb="18" eb="21">
      <t>ゼンネンド</t>
    </rPh>
    <rPh sb="21" eb="22">
      <t>マツ</t>
    </rPh>
    <rPh sb="25" eb="28">
      <t>タテカエキン</t>
    </rPh>
    <rPh sb="29" eb="32">
      <t>シャクニュウキン</t>
    </rPh>
    <rPh sb="32" eb="34">
      <t>ザンガク</t>
    </rPh>
    <rPh sb="36" eb="39">
      <t>シャクニュウキン</t>
    </rPh>
    <rPh sb="39" eb="41">
      <t>リシ</t>
    </rPh>
    <phoneticPr fontId="1"/>
  </si>
  <si>
    <t>　を金利１年分として算出し当該年度に計上するものとする</t>
    <rPh sb="2" eb="4">
      <t>キンリ</t>
    </rPh>
    <rPh sb="5" eb="7">
      <t>ネンブン</t>
    </rPh>
    <rPh sb="10" eb="12">
      <t>サンシュツ</t>
    </rPh>
    <rPh sb="13" eb="15">
      <t>トウガイ</t>
    </rPh>
    <rPh sb="15" eb="17">
      <t>ネンド</t>
    </rPh>
    <rPh sb="18" eb="20">
      <t>ケイジョウ</t>
    </rPh>
    <phoneticPr fontId="1"/>
  </si>
  <si>
    <t>　　ト．立替金・借入金償還金</t>
    <rPh sb="4" eb="7">
      <t>タテカエキン</t>
    </rPh>
    <rPh sb="8" eb="11">
      <t>シャクニュウキン</t>
    </rPh>
    <rPh sb="11" eb="14">
      <t>ショウカンキン</t>
    </rPh>
    <phoneticPr fontId="1"/>
  </si>
  <si>
    <t>・準備組合時の事業協力者からの立替金については、本組合設立時にまとめて償還するも</t>
    <rPh sb="1" eb="3">
      <t>ジュンビ</t>
    </rPh>
    <rPh sb="3" eb="5">
      <t>クミアイ</t>
    </rPh>
    <rPh sb="5" eb="6">
      <t>ジ</t>
    </rPh>
    <rPh sb="7" eb="9">
      <t>ジギョウ</t>
    </rPh>
    <rPh sb="9" eb="11">
      <t>キョウリョク</t>
    </rPh>
    <rPh sb="11" eb="12">
      <t>シャ</t>
    </rPh>
    <rPh sb="15" eb="18">
      <t>タテカエキン</t>
    </rPh>
    <rPh sb="24" eb="25">
      <t>ホン</t>
    </rPh>
    <rPh sb="25" eb="27">
      <t>クミアイ</t>
    </rPh>
    <rPh sb="27" eb="29">
      <t>セツリツ</t>
    </rPh>
    <rPh sb="29" eb="30">
      <t>ジ</t>
    </rPh>
    <rPh sb="35" eb="37">
      <t>ショウカン</t>
    </rPh>
    <phoneticPr fontId="1"/>
  </si>
  <si>
    <t>　のとする。この場合に、本組合設立は年度の初日で、当該年度における「前年度末の立替</t>
    <rPh sb="8" eb="10">
      <t>バアイ</t>
    </rPh>
    <rPh sb="12" eb="13">
      <t>ホン</t>
    </rPh>
    <rPh sb="13" eb="15">
      <t>クミアイ</t>
    </rPh>
    <rPh sb="15" eb="17">
      <t>セツリツ</t>
    </rPh>
    <rPh sb="18" eb="20">
      <t>ネンド</t>
    </rPh>
    <rPh sb="21" eb="23">
      <t>ショニチ</t>
    </rPh>
    <rPh sb="25" eb="27">
      <t>トウガイ</t>
    </rPh>
    <rPh sb="27" eb="29">
      <t>ネンド</t>
    </rPh>
    <rPh sb="34" eb="37">
      <t>ゼンネンド</t>
    </rPh>
    <rPh sb="37" eb="38">
      <t>マツ</t>
    </rPh>
    <rPh sb="39" eb="41">
      <t>タテカエ</t>
    </rPh>
    <phoneticPr fontId="1"/>
  </si>
  <si>
    <t>　金・借入残高に対する利子」は生じないものとする</t>
    <rPh sb="1" eb="2">
      <t>キン</t>
    </rPh>
    <rPh sb="3" eb="5">
      <t>シャクニュウ</t>
    </rPh>
    <rPh sb="5" eb="7">
      <t>ザンダカ</t>
    </rPh>
    <rPh sb="8" eb="9">
      <t>タイ</t>
    </rPh>
    <rPh sb="11" eb="13">
      <t>リシ</t>
    </rPh>
    <rPh sb="15" eb="16">
      <t>ショウ</t>
    </rPh>
    <phoneticPr fontId="1"/>
  </si>
  <si>
    <t>　借入金の全額を償還する（償還は各年度の最終日とする）</t>
    <rPh sb="1" eb="4">
      <t>シャクニュウキン</t>
    </rPh>
    <rPh sb="5" eb="7">
      <t>ゼンガク</t>
    </rPh>
    <rPh sb="8" eb="10">
      <t>ショウカン</t>
    </rPh>
    <rPh sb="13" eb="15">
      <t>ショウカン</t>
    </rPh>
    <rPh sb="16" eb="19">
      <t>カクネンド</t>
    </rPh>
    <rPh sb="20" eb="23">
      <t>サイシュウビ</t>
    </rPh>
    <phoneticPr fontId="1"/>
  </si>
  <si>
    <r>
      <t>・金融機関からの借入金については、４年度に</t>
    </r>
    <r>
      <rPr>
        <u/>
        <sz val="11"/>
        <color theme="1"/>
        <rFont val="ＭＳ Ｐゴシック"/>
        <family val="3"/>
        <charset val="128"/>
      </rPr>
      <t>1000百万円</t>
    </r>
    <r>
      <rPr>
        <sz val="11"/>
        <color theme="1"/>
        <rFont val="ＭＳ Ｐゴシック"/>
        <family val="3"/>
        <charset val="128"/>
      </rPr>
      <t>を償還し、5年度に残りの</t>
    </r>
    <rPh sb="1" eb="3">
      <t>キンユウ</t>
    </rPh>
    <rPh sb="3" eb="5">
      <t>キカン</t>
    </rPh>
    <rPh sb="8" eb="11">
      <t>シャクニュウキン</t>
    </rPh>
    <rPh sb="18" eb="20">
      <t>ネンド</t>
    </rPh>
    <rPh sb="25" eb="28">
      <t>ヒャクマンエン</t>
    </rPh>
    <rPh sb="29" eb="31">
      <t>ショウカン</t>
    </rPh>
    <rPh sb="34" eb="36">
      <t>ネンド</t>
    </rPh>
    <rPh sb="37" eb="38">
      <t>ノコ</t>
    </rPh>
    <phoneticPr fontId="1"/>
  </si>
  <si>
    <t>　　　（注）　* 以上の支出金は、事業スケジュールや支払い条件に従い、各年度を単年度毎で支</t>
    <rPh sb="4" eb="5">
      <t>チュウ</t>
    </rPh>
    <rPh sb="9" eb="11">
      <t>イジョウ</t>
    </rPh>
    <rPh sb="12" eb="15">
      <t>シシュツキン</t>
    </rPh>
    <rPh sb="17" eb="19">
      <t>ジギョウ</t>
    </rPh>
    <rPh sb="26" eb="28">
      <t>シハラ</t>
    </rPh>
    <rPh sb="29" eb="31">
      <t>ジョウケン</t>
    </rPh>
    <rPh sb="32" eb="33">
      <t>シタガ</t>
    </rPh>
    <rPh sb="35" eb="38">
      <t>カクネンド</t>
    </rPh>
    <rPh sb="39" eb="42">
      <t>タンネンド</t>
    </rPh>
    <rPh sb="42" eb="43">
      <t>マイ</t>
    </rPh>
    <rPh sb="44" eb="45">
      <t>シ</t>
    </rPh>
    <phoneticPr fontId="1"/>
  </si>
  <si>
    <t>　　　　出する</t>
    <rPh sb="4" eb="5">
      <t>デ</t>
    </rPh>
    <phoneticPr fontId="1"/>
  </si>
  <si>
    <t>　（４）収入金計画の作成条件</t>
    <rPh sb="4" eb="7">
      <t>シュウニュウキン</t>
    </rPh>
    <rPh sb="7" eb="9">
      <t>ケイカク</t>
    </rPh>
    <rPh sb="10" eb="12">
      <t>サクセイ</t>
    </rPh>
    <rPh sb="12" eb="14">
      <t>ジョウケン</t>
    </rPh>
    <phoneticPr fontId="1"/>
  </si>
  <si>
    <t>　　・補助金</t>
    <rPh sb="3" eb="6">
      <t>ホジョキン</t>
    </rPh>
    <phoneticPr fontId="1"/>
  </si>
  <si>
    <t>百万円　* 年度別補助金は表―5に掲げるとおりとする</t>
    <rPh sb="0" eb="3">
      <t>ヒャクマンエン</t>
    </rPh>
    <rPh sb="6" eb="8">
      <t>ネンド</t>
    </rPh>
    <rPh sb="8" eb="9">
      <t>ベツ</t>
    </rPh>
    <rPh sb="9" eb="12">
      <t>ホジョキン</t>
    </rPh>
    <rPh sb="13" eb="14">
      <t>ヒョウ</t>
    </rPh>
    <rPh sb="17" eb="18">
      <t>カカ</t>
    </rPh>
    <phoneticPr fontId="1"/>
  </si>
  <si>
    <t>　　・参加組合員負担金</t>
    <rPh sb="3" eb="5">
      <t>サンカ</t>
    </rPh>
    <rPh sb="5" eb="8">
      <t>クミアイイン</t>
    </rPh>
    <rPh sb="8" eb="11">
      <t>フタンキン</t>
    </rPh>
    <phoneticPr fontId="1"/>
  </si>
  <si>
    <t>　　　権利変換計画認可年度と工事竣工年度の2回に分けた入金があるものとし、そのう</t>
    <rPh sb="3" eb="5">
      <t>ケンリ</t>
    </rPh>
    <rPh sb="5" eb="7">
      <t>ヘンカン</t>
    </rPh>
    <rPh sb="7" eb="9">
      <t>ケイカク</t>
    </rPh>
    <rPh sb="9" eb="11">
      <t>ニンカ</t>
    </rPh>
    <rPh sb="11" eb="13">
      <t>ネンド</t>
    </rPh>
    <rPh sb="14" eb="16">
      <t>コウジ</t>
    </rPh>
    <rPh sb="16" eb="18">
      <t>シュンコウ</t>
    </rPh>
    <rPh sb="18" eb="20">
      <t>ネンド</t>
    </rPh>
    <rPh sb="22" eb="23">
      <t>カイ</t>
    </rPh>
    <rPh sb="24" eb="25">
      <t>ワ</t>
    </rPh>
    <rPh sb="27" eb="29">
      <t>ニュウキン</t>
    </rPh>
    <phoneticPr fontId="1"/>
  </si>
  <si>
    <t>　　　ものとする</t>
    <phoneticPr fontId="1"/>
  </si>
  <si>
    <t>　　　なお、保留床処分金はすべて参加組合員負担金とする</t>
    <rPh sb="6" eb="8">
      <t>ホリュウ</t>
    </rPh>
    <rPh sb="8" eb="9">
      <t>ショウ</t>
    </rPh>
    <rPh sb="9" eb="11">
      <t>ショブン</t>
    </rPh>
    <rPh sb="11" eb="12">
      <t>キン</t>
    </rPh>
    <rPh sb="16" eb="18">
      <t>サンカ</t>
    </rPh>
    <rPh sb="18" eb="21">
      <t>クミアイイン</t>
    </rPh>
    <rPh sb="21" eb="24">
      <t>フタンキン</t>
    </rPh>
    <phoneticPr fontId="1"/>
  </si>
  <si>
    <t>　　・事業協力者立替金、金融機関借入金については、表―５に掲げるとおりとする</t>
    <rPh sb="3" eb="5">
      <t>ジギョウ</t>
    </rPh>
    <rPh sb="5" eb="7">
      <t>キョウリョク</t>
    </rPh>
    <rPh sb="7" eb="8">
      <t>シャ</t>
    </rPh>
    <rPh sb="8" eb="11">
      <t>タテカエキン</t>
    </rPh>
    <rPh sb="12" eb="14">
      <t>キンユウ</t>
    </rPh>
    <rPh sb="14" eb="16">
      <t>キカン</t>
    </rPh>
    <rPh sb="16" eb="19">
      <t>シャクニュウキン</t>
    </rPh>
    <rPh sb="25" eb="26">
      <t>ヒョウ</t>
    </rPh>
    <rPh sb="29" eb="30">
      <t>カカ</t>
    </rPh>
    <phoneticPr fontId="1"/>
  </si>
  <si>
    <t>　　・翌年度繰越金　　　各年度ごとの収入金額から、支出金合計を引いた額を計上する</t>
    <rPh sb="3" eb="6">
      <t>ヨクネンド</t>
    </rPh>
    <rPh sb="6" eb="8">
      <t>クリコシ</t>
    </rPh>
    <rPh sb="8" eb="9">
      <t>キン</t>
    </rPh>
    <rPh sb="12" eb="15">
      <t>カクネンド</t>
    </rPh>
    <rPh sb="18" eb="20">
      <t>シュウニュウ</t>
    </rPh>
    <rPh sb="20" eb="22">
      <t>キンガク</t>
    </rPh>
    <rPh sb="25" eb="28">
      <t>シシュツキン</t>
    </rPh>
    <rPh sb="28" eb="30">
      <t>ゴウケイ</t>
    </rPh>
    <rPh sb="31" eb="32">
      <t>ヒ</t>
    </rPh>
    <rPh sb="34" eb="35">
      <t>ガク</t>
    </rPh>
    <rPh sb="36" eb="38">
      <t>ケイジョウ</t>
    </rPh>
    <phoneticPr fontId="1"/>
  </si>
  <si>
    <t>　　　（G-D）</t>
    <phoneticPr fontId="1"/>
  </si>
  <si>
    <t>　　・前年度繰越金　　　前年度の翌年度繰越金を計上する</t>
    <rPh sb="3" eb="6">
      <t>ゼンネンド</t>
    </rPh>
    <rPh sb="6" eb="8">
      <t>クリコシ</t>
    </rPh>
    <rPh sb="8" eb="9">
      <t>キン</t>
    </rPh>
    <rPh sb="12" eb="15">
      <t>ゼンネンド</t>
    </rPh>
    <rPh sb="16" eb="19">
      <t>ヨクネンド</t>
    </rPh>
    <rPh sb="19" eb="21">
      <t>クリコシ</t>
    </rPh>
    <rPh sb="21" eb="22">
      <t>キン</t>
    </rPh>
    <rPh sb="23" eb="25">
      <t>ケイジョウ</t>
    </rPh>
    <phoneticPr fontId="1"/>
  </si>
  <si>
    <t>　　前年度繰越金についての運用益収入は生じないものとする</t>
    <rPh sb="2" eb="5">
      <t>ゼンネンド</t>
    </rPh>
    <rPh sb="5" eb="7">
      <t>クリコシ</t>
    </rPh>
    <rPh sb="7" eb="8">
      <t>キン</t>
    </rPh>
    <rPh sb="13" eb="16">
      <t>ウンヨウエキ</t>
    </rPh>
    <rPh sb="16" eb="18">
      <t>シュウニュウ</t>
    </rPh>
    <rPh sb="19" eb="20">
      <t>ショウ</t>
    </rPh>
    <phoneticPr fontId="1"/>
  </si>
  <si>
    <t>（設問１）</t>
    <rPh sb="1" eb="3">
      <t>セツモン</t>
    </rPh>
    <phoneticPr fontId="1"/>
  </si>
  <si>
    <t>表―１　年度別の支出金項目</t>
    <rPh sb="0" eb="1">
      <t>ヒョウ</t>
    </rPh>
    <rPh sb="4" eb="6">
      <t>ネンド</t>
    </rPh>
    <rPh sb="6" eb="7">
      <t>ベツ</t>
    </rPh>
    <rPh sb="8" eb="11">
      <t>シシュツキン</t>
    </rPh>
    <rPh sb="11" eb="13">
      <t>コウモク</t>
    </rPh>
    <phoneticPr fontId="1"/>
  </si>
  <si>
    <t>年　度</t>
    <rPh sb="0" eb="1">
      <t>ネン</t>
    </rPh>
    <rPh sb="2" eb="3">
      <t>ド</t>
    </rPh>
    <phoneticPr fontId="1"/>
  </si>
  <si>
    <t xml:space="preserve"> 初年度</t>
    <rPh sb="1" eb="4">
      <t>ショネンド</t>
    </rPh>
    <phoneticPr fontId="1"/>
  </si>
  <si>
    <t xml:space="preserve"> 2年度</t>
    <rPh sb="2" eb="4">
      <t>ネンド</t>
    </rPh>
    <phoneticPr fontId="1"/>
  </si>
  <si>
    <t xml:space="preserve"> 3年度</t>
    <rPh sb="2" eb="4">
      <t>ネンド</t>
    </rPh>
    <phoneticPr fontId="1"/>
  </si>
  <si>
    <t xml:space="preserve"> 4年度</t>
    <rPh sb="2" eb="4">
      <t>ネンド</t>
    </rPh>
    <phoneticPr fontId="1"/>
  </si>
  <si>
    <t xml:space="preserve"> 5年度</t>
    <rPh sb="2" eb="4">
      <t>ネンド</t>
    </rPh>
    <phoneticPr fontId="1"/>
  </si>
  <si>
    <t xml:space="preserve"> 最終年度</t>
    <rPh sb="1" eb="3">
      <t>サイシュウ</t>
    </rPh>
    <rPh sb="3" eb="5">
      <t>ネンド</t>
    </rPh>
    <phoneticPr fontId="1"/>
  </si>
  <si>
    <t>支　出　項　目</t>
    <rPh sb="0" eb="1">
      <t>シ</t>
    </rPh>
    <rPh sb="2" eb="3">
      <t>デ</t>
    </rPh>
    <rPh sb="4" eb="5">
      <t>コウ</t>
    </rPh>
    <rPh sb="6" eb="7">
      <t>メ</t>
    </rPh>
    <phoneticPr fontId="1"/>
  </si>
  <si>
    <t>　①</t>
    <phoneticPr fontId="1"/>
  </si>
  <si>
    <t>、基本設計費、その他調査計画費、事務費、</t>
    <rPh sb="1" eb="3">
      <t>キホン</t>
    </rPh>
    <rPh sb="3" eb="5">
      <t>セッケイ</t>
    </rPh>
    <rPh sb="5" eb="6">
      <t>ヒ</t>
    </rPh>
    <rPh sb="9" eb="10">
      <t>タ</t>
    </rPh>
    <rPh sb="10" eb="12">
      <t>チョウサ</t>
    </rPh>
    <rPh sb="12" eb="14">
      <t>ケイカク</t>
    </rPh>
    <rPh sb="14" eb="15">
      <t>ヒ</t>
    </rPh>
    <rPh sb="16" eb="18">
      <t>ジム</t>
    </rPh>
    <rPh sb="18" eb="19">
      <t>ヒ</t>
    </rPh>
    <phoneticPr fontId="1"/>
  </si>
  <si>
    <t xml:space="preserve"> その他調査計画費、事務費、借入金利子</t>
    <rPh sb="3" eb="4">
      <t>タ</t>
    </rPh>
    <rPh sb="4" eb="6">
      <t>チョウサ</t>
    </rPh>
    <rPh sb="6" eb="8">
      <t>ケイカク</t>
    </rPh>
    <rPh sb="8" eb="9">
      <t>ヒ</t>
    </rPh>
    <rPh sb="10" eb="12">
      <t>ジム</t>
    </rPh>
    <rPh sb="12" eb="13">
      <t>ヒ</t>
    </rPh>
    <rPh sb="14" eb="17">
      <t>シャクニュウキン</t>
    </rPh>
    <rPh sb="17" eb="19">
      <t>リシ</t>
    </rPh>
    <phoneticPr fontId="1"/>
  </si>
  <si>
    <t xml:space="preserve"> 借入金利子</t>
    <rPh sb="1" eb="4">
      <t>シャクニュウキン</t>
    </rPh>
    <rPh sb="4" eb="6">
      <t>リシ</t>
    </rPh>
    <phoneticPr fontId="1"/>
  </si>
  <si>
    <t xml:space="preserve"> 建築設計費、地盤調査費、</t>
    <rPh sb="1" eb="3">
      <t>ケンチク</t>
    </rPh>
    <rPh sb="3" eb="5">
      <t>セッケイ</t>
    </rPh>
    <rPh sb="5" eb="6">
      <t>ヒ</t>
    </rPh>
    <rPh sb="7" eb="9">
      <t>ジバン</t>
    </rPh>
    <rPh sb="9" eb="11">
      <t>チョウサ</t>
    </rPh>
    <rPh sb="11" eb="12">
      <t>ヒ</t>
    </rPh>
    <phoneticPr fontId="1"/>
  </si>
  <si>
    <t xml:space="preserve"> ②</t>
    <phoneticPr fontId="1"/>
  </si>
  <si>
    <t xml:space="preserve"> ③</t>
    <phoneticPr fontId="1"/>
  </si>
  <si>
    <t xml:space="preserve"> ④</t>
    <phoneticPr fontId="1"/>
  </si>
  <si>
    <t>、その他調査計画費、工事費、事務費、借入</t>
    <rPh sb="3" eb="9">
      <t>タチョウサケイカクヒ</t>
    </rPh>
    <rPh sb="10" eb="13">
      <t>コウジヒ</t>
    </rPh>
    <rPh sb="14" eb="17">
      <t>ジムヒ</t>
    </rPh>
    <rPh sb="18" eb="20">
      <t>シャクニュウ</t>
    </rPh>
    <phoneticPr fontId="1"/>
  </si>
  <si>
    <t xml:space="preserve"> 金利子</t>
    <rPh sb="1" eb="2">
      <t>キン</t>
    </rPh>
    <rPh sb="2" eb="4">
      <t>リシ</t>
    </rPh>
    <phoneticPr fontId="1"/>
  </si>
  <si>
    <t xml:space="preserve"> 登記費、価格等の確定業務費、その他調査計画費、事務費</t>
    <rPh sb="1" eb="3">
      <t>トウキ</t>
    </rPh>
    <rPh sb="3" eb="4">
      <t>ヒ</t>
    </rPh>
    <rPh sb="5" eb="7">
      <t>カカク</t>
    </rPh>
    <rPh sb="7" eb="8">
      <t>トウ</t>
    </rPh>
    <rPh sb="9" eb="11">
      <t>カクテイ</t>
    </rPh>
    <rPh sb="11" eb="13">
      <t>ギョウム</t>
    </rPh>
    <rPh sb="13" eb="14">
      <t>ヒ</t>
    </rPh>
    <rPh sb="17" eb="18">
      <t>タ</t>
    </rPh>
    <rPh sb="18" eb="20">
      <t>チョウサ</t>
    </rPh>
    <rPh sb="20" eb="22">
      <t>ケイカク</t>
    </rPh>
    <rPh sb="22" eb="23">
      <t>ヒ</t>
    </rPh>
    <rPh sb="24" eb="27">
      <t>ジムヒ</t>
    </rPh>
    <phoneticPr fontId="1"/>
  </si>
  <si>
    <t>（注）　支出金項目としては、上記以外に立替金と借入金の償還金がある。</t>
    <rPh sb="1" eb="2">
      <t>チュウ</t>
    </rPh>
    <rPh sb="4" eb="7">
      <t>シシュツキン</t>
    </rPh>
    <rPh sb="7" eb="9">
      <t>コウモク</t>
    </rPh>
    <rPh sb="14" eb="16">
      <t>ジョウキ</t>
    </rPh>
    <rPh sb="16" eb="18">
      <t>イガイ</t>
    </rPh>
    <rPh sb="19" eb="22">
      <t>タテカエキン</t>
    </rPh>
    <rPh sb="23" eb="26">
      <t>シャクニュウキン</t>
    </rPh>
    <rPh sb="27" eb="30">
      <t>ショウカンキン</t>
    </rPh>
    <phoneticPr fontId="1"/>
  </si>
  <si>
    <t>　表―2　支出項目</t>
    <rPh sb="1" eb="2">
      <t>ヒョウ</t>
    </rPh>
    <rPh sb="5" eb="7">
      <t>シシュツ</t>
    </rPh>
    <rPh sb="7" eb="9">
      <t>コウモク</t>
    </rPh>
    <phoneticPr fontId="1"/>
  </si>
  <si>
    <t xml:space="preserve"> ⓐ工事監理費　ⓑ従前・従後（新）資産評価業務費　ⓒ資金計画作成費</t>
    <rPh sb="2" eb="6">
      <t>コウジカンリ</t>
    </rPh>
    <rPh sb="6" eb="7">
      <t>ヒ</t>
    </rPh>
    <rPh sb="9" eb="11">
      <t>ジュウゼン</t>
    </rPh>
    <rPh sb="12" eb="14">
      <t>ジュウゴ</t>
    </rPh>
    <rPh sb="15" eb="16">
      <t>シン</t>
    </rPh>
    <rPh sb="17" eb="19">
      <t>シサン</t>
    </rPh>
    <rPh sb="19" eb="21">
      <t>ヒョウカ</t>
    </rPh>
    <rPh sb="21" eb="23">
      <t>ギョウム</t>
    </rPh>
    <rPh sb="23" eb="24">
      <t>ヒ</t>
    </rPh>
    <rPh sb="26" eb="28">
      <t>シキン</t>
    </rPh>
    <rPh sb="28" eb="30">
      <t>ケイカク</t>
    </rPh>
    <rPh sb="30" eb="32">
      <t>サクセイ</t>
    </rPh>
    <rPh sb="32" eb="33">
      <t>ヒ</t>
    </rPh>
    <phoneticPr fontId="1"/>
  </si>
  <si>
    <t xml:space="preserve"> ⓓ土地整備費（建築物除却等費）</t>
    <rPh sb="2" eb="4">
      <t>トチ</t>
    </rPh>
    <rPh sb="4" eb="6">
      <t>セイビ</t>
    </rPh>
    <rPh sb="6" eb="7">
      <t>ヒ</t>
    </rPh>
    <rPh sb="8" eb="10">
      <t>ケンチク</t>
    </rPh>
    <rPh sb="10" eb="11">
      <t>ブツ</t>
    </rPh>
    <rPh sb="11" eb="13">
      <t>ジョキャク</t>
    </rPh>
    <rPh sb="13" eb="14">
      <t>トウ</t>
    </rPh>
    <rPh sb="14" eb="15">
      <t>ヒ</t>
    </rPh>
    <phoneticPr fontId="1"/>
  </si>
  <si>
    <t>（設問2）</t>
    <rPh sb="1" eb="3">
      <t>セツモン</t>
    </rPh>
    <phoneticPr fontId="1"/>
  </si>
  <si>
    <t>表―３　法第 91条補償費及び法第 97条補償費の予備計算</t>
    <rPh sb="0" eb="1">
      <t>ヒョウ</t>
    </rPh>
    <rPh sb="4" eb="5">
      <t>ホウ</t>
    </rPh>
    <rPh sb="5" eb="6">
      <t>ダイ</t>
    </rPh>
    <rPh sb="9" eb="10">
      <t>ジョウ</t>
    </rPh>
    <phoneticPr fontId="1"/>
  </si>
  <si>
    <t xml:space="preserve"> 従前評価額</t>
    <rPh sb="1" eb="3">
      <t>ジュウゼン</t>
    </rPh>
    <rPh sb="3" eb="6">
      <t>ヒョウカガク</t>
    </rPh>
    <phoneticPr fontId="1"/>
  </si>
  <si>
    <t>　(百万円）</t>
    <rPh sb="2" eb="5">
      <t>ヒャクマンエン</t>
    </rPh>
    <phoneticPr fontId="1"/>
  </si>
  <si>
    <t xml:space="preserve"> 土地</t>
    <rPh sb="1" eb="3">
      <t>トチ</t>
    </rPh>
    <phoneticPr fontId="1"/>
  </si>
  <si>
    <t xml:space="preserve"> 建物</t>
    <rPh sb="1" eb="3">
      <t>タテモノ</t>
    </rPh>
    <phoneticPr fontId="1"/>
  </si>
  <si>
    <t>転出割合</t>
    <rPh sb="0" eb="2">
      <t>テンシュツ</t>
    </rPh>
    <rPh sb="2" eb="4">
      <t>ワリアイ</t>
    </rPh>
    <phoneticPr fontId="1"/>
  </si>
  <si>
    <t>転出額</t>
    <rPh sb="0" eb="2">
      <t>テンシュツ</t>
    </rPh>
    <rPh sb="2" eb="3">
      <t>ガク</t>
    </rPh>
    <phoneticPr fontId="1"/>
  </si>
  <si>
    <t>土地と建物</t>
    <rPh sb="0" eb="2">
      <t>トチ</t>
    </rPh>
    <rPh sb="3" eb="5">
      <t>タテモノ</t>
    </rPh>
    <phoneticPr fontId="1"/>
  </si>
  <si>
    <t>の合計額</t>
    <rPh sb="1" eb="3">
      <t>ゴウケイ</t>
    </rPh>
    <rPh sb="3" eb="4">
      <t>ガク</t>
    </rPh>
    <phoneticPr fontId="1"/>
  </si>
  <si>
    <t>(百万円)</t>
    <rPh sb="1" eb="4">
      <t>ヒャクマンエン</t>
    </rPh>
    <phoneticPr fontId="1"/>
  </si>
  <si>
    <t>⑤</t>
    <phoneticPr fontId="1"/>
  </si>
  <si>
    <t>⑥</t>
    <phoneticPr fontId="1"/>
  </si>
  <si>
    <t>⑦</t>
    <phoneticPr fontId="1"/>
  </si>
  <si>
    <t>物価変動</t>
    <rPh sb="0" eb="4">
      <t>ブッカヘンドウ</t>
    </rPh>
    <phoneticPr fontId="1"/>
  </si>
  <si>
    <t>修正率</t>
    <rPh sb="0" eb="3">
      <t>シュウセイリツ</t>
    </rPh>
    <phoneticPr fontId="1"/>
  </si>
  <si>
    <t>（％）</t>
    <phoneticPr fontId="1"/>
  </si>
  <si>
    <t>修正後</t>
    <rPh sb="0" eb="2">
      <t>シュウセイ</t>
    </rPh>
    <rPh sb="2" eb="3">
      <t>ゴ</t>
    </rPh>
    <phoneticPr fontId="1"/>
  </si>
  <si>
    <t>価額</t>
    <rPh sb="0" eb="2">
      <t>カガク</t>
    </rPh>
    <phoneticPr fontId="1"/>
  </si>
  <si>
    <t>認可公告日</t>
    <rPh sb="0" eb="5">
      <t>ニンカコウコクビ</t>
    </rPh>
    <phoneticPr fontId="1"/>
  </si>
  <si>
    <t>から</t>
    <phoneticPr fontId="1"/>
  </si>
  <si>
    <t>支払日</t>
    <rPh sb="0" eb="3">
      <t>シハライビ</t>
    </rPh>
    <phoneticPr fontId="1"/>
  </si>
  <si>
    <t>の期間（日）</t>
    <rPh sb="1" eb="3">
      <t>キカン</t>
    </rPh>
    <rPh sb="4" eb="5">
      <t>ヒ</t>
    </rPh>
    <phoneticPr fontId="1"/>
  </si>
  <si>
    <t>法定利率</t>
    <rPh sb="0" eb="2">
      <t>ホウテイ</t>
    </rPh>
    <rPh sb="2" eb="4">
      <t>リリツ</t>
    </rPh>
    <phoneticPr fontId="1"/>
  </si>
  <si>
    <t>利息相当</t>
    <rPh sb="0" eb="2">
      <t>リソク</t>
    </rPh>
    <rPh sb="2" eb="4">
      <t>ソウトウ</t>
    </rPh>
    <phoneticPr fontId="1"/>
  </si>
  <si>
    <t>額</t>
    <rPh sb="0" eb="1">
      <t>ガク</t>
    </rPh>
    <phoneticPr fontId="1"/>
  </si>
  <si>
    <t>法第 91条</t>
    <rPh sb="0" eb="1">
      <t>ホウ</t>
    </rPh>
    <rPh sb="1" eb="2">
      <t>ダイ</t>
    </rPh>
    <rPh sb="5" eb="6">
      <t>ジョウ</t>
    </rPh>
    <phoneticPr fontId="1"/>
  </si>
  <si>
    <t>補償費</t>
    <rPh sb="0" eb="2">
      <t>ホショウ</t>
    </rPh>
    <rPh sb="2" eb="3">
      <t>ヒ</t>
    </rPh>
    <phoneticPr fontId="1"/>
  </si>
  <si>
    <t>■法第 97条補償費の算出</t>
    <rPh sb="1" eb="2">
      <t>ホウ</t>
    </rPh>
    <rPh sb="2" eb="3">
      <t>ダイ</t>
    </rPh>
    <rPh sb="6" eb="7">
      <t>ジョウ</t>
    </rPh>
    <rPh sb="7" eb="9">
      <t>ホショウ</t>
    </rPh>
    <rPh sb="9" eb="10">
      <t>ヒ</t>
    </rPh>
    <rPh sb="11" eb="13">
      <t>サンシュツ</t>
    </rPh>
    <phoneticPr fontId="1"/>
  </si>
  <si>
    <t>１）　</t>
    <phoneticPr fontId="1"/>
  </si>
  <si>
    <t>工作物補償費</t>
    <phoneticPr fontId="1"/>
  </si>
  <si>
    <t>２）</t>
    <phoneticPr fontId="1"/>
  </si>
  <si>
    <t>仮住居及び仮営業所補償費</t>
    <rPh sb="0" eb="1">
      <t>カリ</t>
    </rPh>
    <rPh sb="1" eb="3">
      <t>ジュウキョ</t>
    </rPh>
    <rPh sb="3" eb="4">
      <t>オヨ</t>
    </rPh>
    <rPh sb="5" eb="6">
      <t>カリ</t>
    </rPh>
    <rPh sb="6" eb="8">
      <t>エイギョウ</t>
    </rPh>
    <rPh sb="8" eb="9">
      <t>ショ</t>
    </rPh>
    <rPh sb="9" eb="11">
      <t>ホショウ</t>
    </rPh>
    <rPh sb="11" eb="12">
      <t>ヒ</t>
    </rPh>
    <phoneticPr fontId="1"/>
  </si>
  <si>
    <t>（注）※は（１）の［R］の値を使う</t>
    <rPh sb="1" eb="2">
      <t>チュウ</t>
    </rPh>
    <rPh sb="13" eb="14">
      <t>アタイ</t>
    </rPh>
    <rPh sb="15" eb="16">
      <t>ツカ</t>
    </rPh>
    <phoneticPr fontId="1"/>
  </si>
  <si>
    <t>期間（月数）は月単位とし、（２）の事業スケジュールによる解体除去開始日から</t>
    <rPh sb="0" eb="2">
      <t>キカン</t>
    </rPh>
    <rPh sb="3" eb="4">
      <t>ツキ</t>
    </rPh>
    <rPh sb="4" eb="5">
      <t>スウ</t>
    </rPh>
    <rPh sb="7" eb="10">
      <t>ツキタンイ</t>
    </rPh>
    <rPh sb="17" eb="19">
      <t>ジギョウ</t>
    </rPh>
    <rPh sb="28" eb="30">
      <t>カイタイ</t>
    </rPh>
    <rPh sb="30" eb="32">
      <t>ジョキョ</t>
    </rPh>
    <rPh sb="32" eb="35">
      <t>カイシビ</t>
    </rPh>
    <phoneticPr fontId="1"/>
  </si>
  <si>
    <t>工事竣工日までの月数に 2ヶ月を加えた月数とする。</t>
    <rPh sb="0" eb="2">
      <t>コウジ</t>
    </rPh>
    <rPh sb="2" eb="4">
      <t>シュンコウ</t>
    </rPh>
    <rPh sb="4" eb="5">
      <t>ビ</t>
    </rPh>
    <rPh sb="8" eb="10">
      <t>ツキスウ</t>
    </rPh>
    <rPh sb="14" eb="15">
      <t>ゲツ</t>
    </rPh>
    <rPh sb="16" eb="17">
      <t>クワ</t>
    </rPh>
    <rPh sb="19" eb="21">
      <t>ツキスウ</t>
    </rPh>
    <phoneticPr fontId="1"/>
  </si>
  <si>
    <t>３）</t>
    <phoneticPr fontId="1"/>
  </si>
  <si>
    <t>その他の補償費</t>
    <rPh sb="2" eb="3">
      <t>タ</t>
    </rPh>
    <rPh sb="4" eb="6">
      <t>ホショウ</t>
    </rPh>
    <rPh sb="6" eb="7">
      <t>ヒ</t>
    </rPh>
    <phoneticPr fontId="1"/>
  </si>
  <si>
    <t>従前総評価額（建物）×</t>
    <rPh sb="0" eb="2">
      <t>ジュウゼン</t>
    </rPh>
    <rPh sb="2" eb="3">
      <t>ソウ</t>
    </rPh>
    <rPh sb="3" eb="6">
      <t>ヒョウカガク</t>
    </rPh>
    <rPh sb="7" eb="9">
      <t>タテモノ</t>
    </rPh>
    <phoneticPr fontId="1"/>
  </si>
  <si>
    <t>千円/㎡・月</t>
    <phoneticPr fontId="1"/>
  </si>
  <si>
    <t>従前建物延面積×（１－従前建物転出割合※）×期間（月数）×</t>
    <rPh sb="0" eb="2">
      <t>ジュウゼン</t>
    </rPh>
    <rPh sb="2" eb="4">
      <t>タテモノ</t>
    </rPh>
    <rPh sb="4" eb="5">
      <t>ノベ</t>
    </rPh>
    <rPh sb="5" eb="7">
      <t>メンセキ</t>
    </rPh>
    <rPh sb="11" eb="13">
      <t>ジュウゼン</t>
    </rPh>
    <rPh sb="13" eb="15">
      <t>タテモノ</t>
    </rPh>
    <rPh sb="15" eb="17">
      <t>テンシュツ</t>
    </rPh>
    <rPh sb="17" eb="19">
      <t>ワリアイ</t>
    </rPh>
    <rPh sb="22" eb="24">
      <t>キカン</t>
    </rPh>
    <rPh sb="25" eb="26">
      <t>ツキ</t>
    </rPh>
    <rPh sb="26" eb="27">
      <t>スウ</t>
    </rPh>
    <phoneticPr fontId="1"/>
  </si>
  <si>
    <t>（百万円）</t>
    <rPh sb="1" eb="4">
      <t>ヒャクマンエン</t>
    </rPh>
    <phoneticPr fontId="1"/>
  </si>
  <si>
    <t xml:space="preserve"> 2）</t>
    <phoneticPr fontId="1"/>
  </si>
  <si>
    <t xml:space="preserve"> 1）工作物補償費</t>
    <rPh sb="3" eb="6">
      <t>コウサクブツ</t>
    </rPh>
    <rPh sb="6" eb="8">
      <t>ホショウ</t>
    </rPh>
    <rPh sb="8" eb="9">
      <t>ヒ</t>
    </rPh>
    <phoneticPr fontId="1"/>
  </si>
  <si>
    <t>仮住居及び</t>
    <phoneticPr fontId="1"/>
  </si>
  <si>
    <t>仮営業所補償費</t>
    <rPh sb="0" eb="1">
      <t>カリ</t>
    </rPh>
    <rPh sb="1" eb="3">
      <t>エイギョウ</t>
    </rPh>
    <rPh sb="3" eb="4">
      <t>ショ</t>
    </rPh>
    <rPh sb="4" eb="6">
      <t>ホショウ</t>
    </rPh>
    <rPh sb="6" eb="7">
      <t>ヒ</t>
    </rPh>
    <phoneticPr fontId="1"/>
  </si>
  <si>
    <t xml:space="preserve"> 3)</t>
    <phoneticPr fontId="1"/>
  </si>
  <si>
    <t xml:space="preserve"> 法第97条補償費合計</t>
    <rPh sb="1" eb="2">
      <t>ホウ</t>
    </rPh>
    <rPh sb="2" eb="3">
      <t>ダイ</t>
    </rPh>
    <rPh sb="5" eb="6">
      <t>ジョウ</t>
    </rPh>
    <rPh sb="6" eb="8">
      <t>ホショウ</t>
    </rPh>
    <rPh sb="8" eb="9">
      <t>ヒ</t>
    </rPh>
    <rPh sb="9" eb="11">
      <t>ゴウケイ</t>
    </rPh>
    <phoneticPr fontId="1"/>
  </si>
  <si>
    <t xml:space="preserve"> ＝１）＋２）＋３）</t>
    <phoneticPr fontId="1"/>
  </si>
  <si>
    <t xml:space="preserve"> ⑧</t>
    <phoneticPr fontId="1"/>
  </si>
  <si>
    <t xml:space="preserve"> ⑨</t>
    <phoneticPr fontId="1"/>
  </si>
  <si>
    <t xml:space="preserve"> ⑩</t>
    <phoneticPr fontId="1"/>
  </si>
  <si>
    <t xml:space="preserve"> 　　・法第 97条補償費については下記の式により</t>
    <rPh sb="4" eb="5">
      <t>ホウ</t>
    </rPh>
    <rPh sb="5" eb="6">
      <t>ダイ</t>
    </rPh>
    <rPh sb="9" eb="10">
      <t>ジョウ</t>
    </rPh>
    <rPh sb="10" eb="12">
      <t>ホショウ</t>
    </rPh>
    <rPh sb="12" eb="13">
      <t>ヒ</t>
    </rPh>
    <rPh sb="18" eb="20">
      <t>カキ</t>
    </rPh>
    <rPh sb="21" eb="22">
      <t>シキ</t>
    </rPh>
    <phoneticPr fontId="1"/>
  </si>
  <si>
    <t>表―４　借入金利子予備計算</t>
    <rPh sb="0" eb="1">
      <t>ヒョウ</t>
    </rPh>
    <rPh sb="4" eb="7">
      <t>シャクニュウキン</t>
    </rPh>
    <rPh sb="7" eb="9">
      <t>リシ</t>
    </rPh>
    <rPh sb="9" eb="11">
      <t>ヨビ</t>
    </rPh>
    <rPh sb="11" eb="13">
      <t>ケイサン</t>
    </rPh>
    <phoneticPr fontId="1"/>
  </si>
  <si>
    <t xml:space="preserve"> 当該年度の立替金・借入金</t>
    <rPh sb="1" eb="3">
      <t>トウガイ</t>
    </rPh>
    <rPh sb="3" eb="5">
      <t>ネンド</t>
    </rPh>
    <rPh sb="6" eb="9">
      <t>タテカエキン</t>
    </rPh>
    <rPh sb="10" eb="13">
      <t>シャクニュウキン</t>
    </rPh>
    <phoneticPr fontId="1"/>
  </si>
  <si>
    <t>項　目</t>
    <rPh sb="0" eb="1">
      <t>コウ</t>
    </rPh>
    <rPh sb="2" eb="3">
      <t>メ</t>
    </rPh>
    <phoneticPr fontId="1"/>
  </si>
  <si>
    <t>初年度</t>
    <rPh sb="0" eb="3">
      <t>ショネンド</t>
    </rPh>
    <phoneticPr fontId="1"/>
  </si>
  <si>
    <t>2年度</t>
    <rPh sb="1" eb="3">
      <t>ネンド</t>
    </rPh>
    <phoneticPr fontId="1"/>
  </si>
  <si>
    <t>3年度</t>
    <rPh sb="1" eb="3">
      <t>ネンド</t>
    </rPh>
    <phoneticPr fontId="1"/>
  </si>
  <si>
    <t>4年度</t>
    <rPh sb="1" eb="3">
      <t>ネンド</t>
    </rPh>
    <phoneticPr fontId="1"/>
  </si>
  <si>
    <t>5年度</t>
    <rPh sb="1" eb="3">
      <t>ネンド</t>
    </rPh>
    <phoneticPr fontId="1"/>
  </si>
  <si>
    <t>最終
年度</t>
    <rPh sb="0" eb="2">
      <t>サイシュウ</t>
    </rPh>
    <rPh sb="3" eb="5">
      <t>ネンド</t>
    </rPh>
    <phoneticPr fontId="1"/>
  </si>
  <si>
    <t>に対して</t>
    <rPh sb="1" eb="2">
      <t>タイ</t>
    </rPh>
    <phoneticPr fontId="1"/>
  </si>
  <si>
    <t xml:space="preserve"> ＊当該年度の立替金・借入</t>
    <phoneticPr fontId="1"/>
  </si>
  <si>
    <t>　 金の</t>
    <rPh sb="2" eb="3">
      <t>キン</t>
    </rPh>
    <phoneticPr fontId="1"/>
  </si>
  <si>
    <t>　  １年分の借入金利子を</t>
    <rPh sb="4" eb="6">
      <t>ネンブン</t>
    </rPh>
    <rPh sb="7" eb="10">
      <t>シャクニュウキン</t>
    </rPh>
    <rPh sb="10" eb="12">
      <t>リシ</t>
    </rPh>
    <phoneticPr fontId="1"/>
  </si>
  <si>
    <t>　  算出する</t>
    <rPh sb="3" eb="5">
      <t>サンシュツ</t>
    </rPh>
    <phoneticPr fontId="1"/>
  </si>
  <si>
    <t xml:space="preserve"> ⑫</t>
    <phoneticPr fontId="1"/>
  </si>
  <si>
    <t xml:space="preserve"> 前年度末の立替金・借入金</t>
    <rPh sb="1" eb="4">
      <t>ゼンネンド</t>
    </rPh>
    <rPh sb="4" eb="5">
      <t>マツ</t>
    </rPh>
    <rPh sb="6" eb="9">
      <t>タテカエキン</t>
    </rPh>
    <rPh sb="10" eb="13">
      <t>シャクニュウキン</t>
    </rPh>
    <phoneticPr fontId="1"/>
  </si>
  <si>
    <t xml:space="preserve"> ＊前年度末の立替・借入金</t>
    <rPh sb="2" eb="5">
      <t>ゼンネンド</t>
    </rPh>
    <rPh sb="5" eb="6">
      <t>マツ</t>
    </rPh>
    <rPh sb="7" eb="9">
      <t>タテカエ</t>
    </rPh>
    <rPh sb="10" eb="13">
      <t>シャクニュウキン</t>
    </rPh>
    <phoneticPr fontId="1"/>
  </si>
  <si>
    <t>　　残額に対して１年分の</t>
    <rPh sb="2" eb="4">
      <t>ザンガク</t>
    </rPh>
    <rPh sb="5" eb="6">
      <t>タイ</t>
    </rPh>
    <rPh sb="9" eb="11">
      <t>ネンブン</t>
    </rPh>
    <phoneticPr fontId="1"/>
  </si>
  <si>
    <t>　　借入金利子を算出する</t>
    <rPh sb="2" eb="5">
      <t>シャクニュウキン</t>
    </rPh>
    <rPh sb="5" eb="7">
      <t>リシ</t>
    </rPh>
    <rPh sb="8" eb="10">
      <t>サンシュツ</t>
    </rPh>
    <phoneticPr fontId="1"/>
  </si>
  <si>
    <t xml:space="preserve"> ⑬</t>
    <phoneticPr fontId="1"/>
  </si>
  <si>
    <t xml:space="preserve"> ⑪</t>
    <phoneticPr fontId="1"/>
  </si>
  <si>
    <t xml:space="preserve"> ⑭</t>
    <phoneticPr fontId="1"/>
  </si>
  <si>
    <t>（設問３）</t>
    <rPh sb="1" eb="3">
      <t>セツモン</t>
    </rPh>
    <phoneticPr fontId="1"/>
  </si>
  <si>
    <t xml:space="preserve"> 表―５の年度別資金計画表の⑮～㉟の欄に相当する金額を求め、表―５を完成させ、マークシー</t>
    <rPh sb="1" eb="2">
      <t>ヒョウ</t>
    </rPh>
    <rPh sb="5" eb="7">
      <t>ネンド</t>
    </rPh>
    <rPh sb="7" eb="8">
      <t>ベツ</t>
    </rPh>
    <rPh sb="8" eb="10">
      <t>シキン</t>
    </rPh>
    <rPh sb="10" eb="12">
      <t>ケイカク</t>
    </rPh>
    <rPh sb="12" eb="13">
      <t>ヒョウ</t>
    </rPh>
    <rPh sb="18" eb="19">
      <t>ラン</t>
    </rPh>
    <rPh sb="20" eb="22">
      <t>ソウトウ</t>
    </rPh>
    <rPh sb="24" eb="26">
      <t>キンガク</t>
    </rPh>
    <rPh sb="27" eb="28">
      <t>モト</t>
    </rPh>
    <rPh sb="30" eb="31">
      <t>ヒョウ</t>
    </rPh>
    <rPh sb="34" eb="36">
      <t>カンセイ</t>
    </rPh>
    <phoneticPr fontId="1"/>
  </si>
  <si>
    <t xml:space="preserve"> トに記入しなさい。解答にあたっては（設問１）及び（設問２）の内容を活用すること。なお、</t>
    <rPh sb="3" eb="5">
      <t>キニュウ</t>
    </rPh>
    <rPh sb="10" eb="12">
      <t>カイトウ</t>
    </rPh>
    <rPh sb="19" eb="21">
      <t>セツモン</t>
    </rPh>
    <rPh sb="23" eb="24">
      <t>オヨ</t>
    </rPh>
    <rPh sb="26" eb="28">
      <t>セツモン</t>
    </rPh>
    <rPh sb="31" eb="33">
      <t>ナイヨウ</t>
    </rPh>
    <rPh sb="34" eb="36">
      <t>カツヨウ</t>
    </rPh>
    <phoneticPr fontId="1"/>
  </si>
  <si>
    <t xml:space="preserve"> 計算においては各年度の各項目毎（各欄）に百万円未満を四捨五入して百万円単位の整数で記入</t>
    <rPh sb="1" eb="3">
      <t>ケイサン</t>
    </rPh>
    <rPh sb="8" eb="11">
      <t>カクネンド</t>
    </rPh>
    <rPh sb="12" eb="15">
      <t>カクコウモク</t>
    </rPh>
    <rPh sb="15" eb="16">
      <t>マイ</t>
    </rPh>
    <rPh sb="17" eb="19">
      <t>カクラン</t>
    </rPh>
    <rPh sb="21" eb="24">
      <t>ヒャクマンエン</t>
    </rPh>
    <rPh sb="24" eb="26">
      <t>ミマン</t>
    </rPh>
    <rPh sb="27" eb="31">
      <t>シシャゴニュウ</t>
    </rPh>
    <rPh sb="33" eb="36">
      <t>ヒャクマンエン</t>
    </rPh>
    <rPh sb="36" eb="38">
      <t>タンイ</t>
    </rPh>
    <rPh sb="39" eb="41">
      <t>セイスウ</t>
    </rPh>
    <rPh sb="42" eb="44">
      <t>キニュウ</t>
    </rPh>
    <phoneticPr fontId="1"/>
  </si>
  <si>
    <t xml:space="preserve"> することとし、以後の計算は記入した数値を使用すること</t>
    <rPh sb="8" eb="10">
      <t>イゴ</t>
    </rPh>
    <rPh sb="11" eb="13">
      <t>ケイサン</t>
    </rPh>
    <rPh sb="14" eb="16">
      <t>キニュウ</t>
    </rPh>
    <rPh sb="18" eb="20">
      <t>スウチ</t>
    </rPh>
    <rPh sb="21" eb="23">
      <t>シヨウ</t>
    </rPh>
    <phoneticPr fontId="1"/>
  </si>
  <si>
    <t>【⑮～㉟各１点、計 21点】</t>
    <rPh sb="4" eb="5">
      <t>カク</t>
    </rPh>
    <rPh sb="6" eb="7">
      <t>テン</t>
    </rPh>
    <rPh sb="8" eb="9">
      <t>ケイ</t>
    </rPh>
    <rPh sb="12" eb="13">
      <t>テン</t>
    </rPh>
    <phoneticPr fontId="1"/>
  </si>
  <si>
    <t>表ー５　年度別資金計画表</t>
    <rPh sb="0" eb="1">
      <t>ヒョウ</t>
    </rPh>
    <rPh sb="4" eb="6">
      <t>ネンド</t>
    </rPh>
    <rPh sb="6" eb="7">
      <t>ベツ</t>
    </rPh>
    <rPh sb="7" eb="9">
      <t>シキン</t>
    </rPh>
    <rPh sb="9" eb="11">
      <t>ケイカク</t>
    </rPh>
    <rPh sb="11" eb="12">
      <t>ヒョウ</t>
    </rPh>
    <phoneticPr fontId="1"/>
  </si>
  <si>
    <t>事業計画作成費</t>
    <rPh sb="0" eb="2">
      <t>ジギョウ</t>
    </rPh>
    <rPh sb="2" eb="4">
      <t>ケイカク</t>
    </rPh>
    <rPh sb="4" eb="6">
      <t>サクセイ</t>
    </rPh>
    <rPh sb="6" eb="7">
      <t>ヒ</t>
    </rPh>
    <phoneticPr fontId="1"/>
  </si>
  <si>
    <t>建築設計費</t>
    <rPh sb="0" eb="2">
      <t>ケンチク</t>
    </rPh>
    <rPh sb="2" eb="4">
      <t>セッケイ</t>
    </rPh>
    <rPh sb="4" eb="5">
      <t>ヒ</t>
    </rPh>
    <phoneticPr fontId="1"/>
  </si>
  <si>
    <t>権利変換計画作成費</t>
    <rPh sb="0" eb="2">
      <t>ケンリ</t>
    </rPh>
    <rPh sb="2" eb="4">
      <t>ヘンカン</t>
    </rPh>
    <rPh sb="4" eb="6">
      <t>ケイカク</t>
    </rPh>
    <rPh sb="6" eb="8">
      <t>サクセイ</t>
    </rPh>
    <rPh sb="8" eb="9">
      <t>ヒ</t>
    </rPh>
    <phoneticPr fontId="1"/>
  </si>
  <si>
    <t>その他調査設計費</t>
    <rPh sb="2" eb="3">
      <t>タ</t>
    </rPh>
    <rPh sb="3" eb="5">
      <t>チョウサ</t>
    </rPh>
    <rPh sb="5" eb="7">
      <t>セッケイ</t>
    </rPh>
    <rPh sb="7" eb="8">
      <t>ヒ</t>
    </rPh>
    <phoneticPr fontId="1"/>
  </si>
  <si>
    <t>地盤調査費</t>
    <rPh sb="0" eb="2">
      <t>ジバン</t>
    </rPh>
    <rPh sb="2" eb="4">
      <t>チョウサ</t>
    </rPh>
    <rPh sb="4" eb="5">
      <t>ヒ</t>
    </rPh>
    <phoneticPr fontId="1"/>
  </si>
  <si>
    <t>調査設計計画費</t>
    <rPh sb="0" eb="2">
      <t>チョウサ</t>
    </rPh>
    <rPh sb="2" eb="4">
      <t>セッケイ</t>
    </rPh>
    <rPh sb="4" eb="6">
      <t>ケイカク</t>
    </rPh>
    <rPh sb="6" eb="7">
      <t>ヒ</t>
    </rPh>
    <phoneticPr fontId="1"/>
  </si>
  <si>
    <t>土地整備費(建物除却等費)</t>
    <rPh sb="0" eb="2">
      <t>トチ</t>
    </rPh>
    <rPh sb="2" eb="4">
      <t>セイビ</t>
    </rPh>
    <rPh sb="4" eb="5">
      <t>ヒ</t>
    </rPh>
    <rPh sb="6" eb="8">
      <t>タテモノ</t>
    </rPh>
    <rPh sb="8" eb="10">
      <t>ジョキャク</t>
    </rPh>
    <rPh sb="10" eb="11">
      <t>トウ</t>
    </rPh>
    <rPh sb="11" eb="12">
      <t>ヒ</t>
    </rPh>
    <phoneticPr fontId="1"/>
  </si>
  <si>
    <t>補償費(法第91条補償費、法第97条補償費）</t>
    <rPh sb="0" eb="2">
      <t>ホショウ</t>
    </rPh>
    <rPh sb="2" eb="3">
      <t>ヒ</t>
    </rPh>
    <rPh sb="4" eb="5">
      <t>ホウ</t>
    </rPh>
    <rPh sb="5" eb="6">
      <t>ダイ</t>
    </rPh>
    <rPh sb="8" eb="9">
      <t>ジョウ</t>
    </rPh>
    <rPh sb="9" eb="11">
      <t>ホショウ</t>
    </rPh>
    <rPh sb="11" eb="12">
      <t>ヒ</t>
    </rPh>
    <rPh sb="13" eb="14">
      <t>ホウ</t>
    </rPh>
    <rPh sb="14" eb="15">
      <t>ダイ</t>
    </rPh>
    <rPh sb="17" eb="18">
      <t>ジョウ</t>
    </rPh>
    <rPh sb="18" eb="20">
      <t>ホショウ</t>
    </rPh>
    <rPh sb="20" eb="21">
      <t>ヒ</t>
    </rPh>
    <phoneticPr fontId="1"/>
  </si>
  <si>
    <t>工事費</t>
    <rPh sb="0" eb="3">
      <t>コウジヒ</t>
    </rPh>
    <phoneticPr fontId="1"/>
  </si>
  <si>
    <t>借入金利子 c</t>
    <rPh sb="0" eb="3">
      <t>シャクニュウキン</t>
    </rPh>
    <rPh sb="3" eb="5">
      <t>リシ</t>
    </rPh>
    <phoneticPr fontId="1"/>
  </si>
  <si>
    <t>事務費 a</t>
    <rPh sb="0" eb="3">
      <t>ジムヒ</t>
    </rPh>
    <phoneticPr fontId="1"/>
  </si>
  <si>
    <t>小計 A</t>
    <rPh sb="0" eb="2">
      <t>ショウケイ</t>
    </rPh>
    <phoneticPr fontId="1"/>
  </si>
  <si>
    <t>小計 B（A+a）</t>
    <rPh sb="0" eb="2">
      <t>ショウケイ</t>
    </rPh>
    <phoneticPr fontId="1"/>
  </si>
  <si>
    <t>支出事業費計 C （B+c）</t>
    <rPh sb="0" eb="2">
      <t>シシュツ</t>
    </rPh>
    <rPh sb="2" eb="5">
      <t>ジギョウヒ</t>
    </rPh>
    <rPh sb="5" eb="6">
      <t>ケイ</t>
    </rPh>
    <phoneticPr fontId="1"/>
  </si>
  <si>
    <t>事業協力者への立替金償還金</t>
    <rPh sb="0" eb="2">
      <t>ジギョウ</t>
    </rPh>
    <rPh sb="2" eb="4">
      <t>キョウリョク</t>
    </rPh>
    <rPh sb="4" eb="5">
      <t>シャ</t>
    </rPh>
    <rPh sb="7" eb="10">
      <t>タテカエキン</t>
    </rPh>
    <rPh sb="10" eb="13">
      <t>ショウカンキン</t>
    </rPh>
    <phoneticPr fontId="1"/>
  </si>
  <si>
    <t>金融機関への借入金償還金</t>
    <rPh sb="0" eb="2">
      <t>キンユウ</t>
    </rPh>
    <rPh sb="2" eb="4">
      <t>キカン</t>
    </rPh>
    <rPh sb="6" eb="9">
      <t>シャクニュウキン</t>
    </rPh>
    <rPh sb="9" eb="12">
      <t>ショウカンキン</t>
    </rPh>
    <phoneticPr fontId="1"/>
  </si>
  <si>
    <t>立替金・借入金償還金計 d</t>
    <rPh sb="0" eb="3">
      <t>タテカエキン</t>
    </rPh>
    <rPh sb="4" eb="7">
      <t>シャクニュウキン</t>
    </rPh>
    <rPh sb="7" eb="10">
      <t>ショウカンキン</t>
    </rPh>
    <rPh sb="10" eb="11">
      <t>ケイ</t>
    </rPh>
    <phoneticPr fontId="1"/>
  </si>
  <si>
    <t>支出事業費 D（C+d）</t>
    <rPh sb="0" eb="2">
      <t>シシュツ</t>
    </rPh>
    <rPh sb="2" eb="5">
      <t>ジギョウヒ</t>
    </rPh>
    <phoneticPr fontId="1"/>
  </si>
  <si>
    <t>支出金計画</t>
    <rPh sb="0" eb="3">
      <t>シシュツキン</t>
    </rPh>
    <rPh sb="3" eb="5">
      <t>ケイカク</t>
    </rPh>
    <phoneticPr fontId="1"/>
  </si>
  <si>
    <t>補助金</t>
    <rPh sb="0" eb="3">
      <t>ホジョキン</t>
    </rPh>
    <phoneticPr fontId="1"/>
  </si>
  <si>
    <t>参加組合員負担金</t>
    <rPh sb="0" eb="2">
      <t>サンカ</t>
    </rPh>
    <rPh sb="2" eb="5">
      <t>クミアイイン</t>
    </rPh>
    <rPh sb="5" eb="8">
      <t>フタンキン</t>
    </rPh>
    <phoneticPr fontId="1"/>
  </si>
  <si>
    <t>収入事業費 E</t>
    <rPh sb="0" eb="2">
      <t>シュウニュウ</t>
    </rPh>
    <rPh sb="2" eb="5">
      <t>ジギョウヒ</t>
    </rPh>
    <phoneticPr fontId="1"/>
  </si>
  <si>
    <t>事業協力者からの立替金</t>
    <rPh sb="0" eb="2">
      <t>ジギョウ</t>
    </rPh>
    <rPh sb="2" eb="4">
      <t>キョウリョク</t>
    </rPh>
    <rPh sb="4" eb="5">
      <t>シャ</t>
    </rPh>
    <rPh sb="8" eb="11">
      <t>タテカエキン</t>
    </rPh>
    <phoneticPr fontId="1"/>
  </si>
  <si>
    <t>前年度繰越金 g</t>
    <rPh sb="0" eb="3">
      <t>ゼンネンド</t>
    </rPh>
    <rPh sb="3" eb="5">
      <t>クリコシ</t>
    </rPh>
    <rPh sb="5" eb="6">
      <t>キン</t>
    </rPh>
    <phoneticPr fontId="1"/>
  </si>
  <si>
    <t>収入金合計 G (E+F+g)</t>
    <rPh sb="0" eb="3">
      <t>シュウニュウキン</t>
    </rPh>
    <rPh sb="3" eb="5">
      <t>ゴウケイ</t>
    </rPh>
    <phoneticPr fontId="1"/>
  </si>
  <si>
    <t>翌年度繰越金 （GーD）</t>
    <rPh sb="0" eb="3">
      <t>ヨクネンド</t>
    </rPh>
    <rPh sb="3" eb="5">
      <t>クリコシ</t>
    </rPh>
    <rPh sb="5" eb="6">
      <t>キン</t>
    </rPh>
    <phoneticPr fontId="1"/>
  </si>
  <si>
    <t>年度末立替金・借入金残額</t>
    <rPh sb="0" eb="3">
      <t>ネンドマツ</t>
    </rPh>
    <rPh sb="3" eb="6">
      <t>タテカエキン</t>
    </rPh>
    <rPh sb="7" eb="10">
      <t>シャクニュウキン</t>
    </rPh>
    <rPh sb="10" eb="12">
      <t>ザンガク</t>
    </rPh>
    <phoneticPr fontId="1"/>
  </si>
  <si>
    <t>収入金計画</t>
    <rPh sb="0" eb="3">
      <t>シュウニュウキン</t>
    </rPh>
    <rPh sb="3" eb="5">
      <t>ケイカク</t>
    </rPh>
    <phoneticPr fontId="1"/>
  </si>
  <si>
    <t>合　　計</t>
    <rPh sb="0" eb="1">
      <t>ゴウ</t>
    </rPh>
    <rPh sb="3" eb="4">
      <t>ケイ</t>
    </rPh>
    <phoneticPr fontId="1"/>
  </si>
  <si>
    <t>　項　　目</t>
    <rPh sb="1" eb="2">
      <t>コウ</t>
    </rPh>
    <rPh sb="4" eb="5">
      <t>メ</t>
    </rPh>
    <phoneticPr fontId="1"/>
  </si>
  <si>
    <t>最終年度</t>
    <rPh sb="0" eb="2">
      <t>サイシュウ</t>
    </rPh>
    <rPh sb="2" eb="4">
      <t>ネンド</t>
    </rPh>
    <phoneticPr fontId="1"/>
  </si>
  <si>
    <t>(単位：百万円）</t>
    <rPh sb="1" eb="3">
      <t>タンイ</t>
    </rPh>
    <rPh sb="4" eb="7">
      <t>ヒャクマンエン</t>
    </rPh>
    <phoneticPr fontId="1"/>
  </si>
  <si>
    <t>工事着工
解体除却・整地</t>
    <rPh sb="0" eb="2">
      <t>コウジ</t>
    </rPh>
    <rPh sb="2" eb="4">
      <t>チャッコウ</t>
    </rPh>
    <rPh sb="6" eb="8">
      <t>カイタイ</t>
    </rPh>
    <rPh sb="8" eb="10">
      <t>ジョキャク</t>
    </rPh>
    <rPh sb="11" eb="13">
      <t>セイチ</t>
    </rPh>
    <phoneticPr fontId="1"/>
  </si>
  <si>
    <t xml:space="preserve">
明渡し
権利変換期日
権利変換計画認可
市街地再開発組合設立
</t>
    <rPh sb="2" eb="4">
      <t>アケワタ</t>
    </rPh>
    <rPh sb="6" eb="8">
      <t>ケンリ</t>
    </rPh>
    <rPh sb="8" eb="10">
      <t>ヘンカン</t>
    </rPh>
    <rPh sb="10" eb="12">
      <t>キジツ</t>
    </rPh>
    <rPh sb="13" eb="15">
      <t>ケンリ</t>
    </rPh>
    <rPh sb="15" eb="17">
      <t>ヘンカン</t>
    </rPh>
    <rPh sb="17" eb="19">
      <t>ケイカク</t>
    </rPh>
    <rPh sb="19" eb="21">
      <t>ニンカ</t>
    </rPh>
    <rPh sb="24" eb="27">
      <t>シガイチ</t>
    </rPh>
    <rPh sb="27" eb="30">
      <t>サイカイハツ</t>
    </rPh>
    <rPh sb="30" eb="32">
      <t>クミアイ</t>
    </rPh>
    <rPh sb="32" eb="34">
      <t>セツリツ</t>
    </rPh>
    <phoneticPr fontId="1"/>
  </si>
  <si>
    <t>清算
引き渡し</t>
    <rPh sb="0" eb="2">
      <t>セイサン</t>
    </rPh>
    <rPh sb="7" eb="8">
      <t>ヒ</t>
    </rPh>
    <rPh sb="9" eb="10">
      <t>ワタ</t>
    </rPh>
    <phoneticPr fontId="1"/>
  </si>
  <si>
    <t>⑮</t>
    <phoneticPr fontId="1"/>
  </si>
  <si>
    <t>⑯</t>
    <phoneticPr fontId="1"/>
  </si>
  <si>
    <t>⑰</t>
    <phoneticPr fontId="1"/>
  </si>
  <si>
    <t>⑱</t>
    <phoneticPr fontId="1"/>
  </si>
  <si>
    <t>金融機関からの借入金</t>
    <rPh sb="0" eb="2">
      <t>キンユウ</t>
    </rPh>
    <rPh sb="2" eb="4">
      <t>キカン</t>
    </rPh>
    <rPh sb="7" eb="10">
      <t>シャクニュウキン</t>
    </rPh>
    <phoneticPr fontId="1"/>
  </si>
  <si>
    <t>⑲</t>
    <phoneticPr fontId="1"/>
  </si>
  <si>
    <t>⑳</t>
    <phoneticPr fontId="1"/>
  </si>
  <si>
    <t>⑪</t>
    <phoneticPr fontId="1"/>
  </si>
  <si>
    <t>㉑</t>
    <phoneticPr fontId="1"/>
  </si>
  <si>
    <t>㉒</t>
    <phoneticPr fontId="1"/>
  </si>
  <si>
    <t>㉓</t>
    <phoneticPr fontId="1"/>
  </si>
  <si>
    <t>㉔</t>
    <phoneticPr fontId="1"/>
  </si>
  <si>
    <t>㉕</t>
    <phoneticPr fontId="1"/>
  </si>
  <si>
    <t>㉗</t>
    <phoneticPr fontId="1"/>
  </si>
  <si>
    <t>㉘</t>
    <phoneticPr fontId="1"/>
  </si>
  <si>
    <t>㉙</t>
    <phoneticPr fontId="1"/>
  </si>
  <si>
    <t>㉚</t>
    <phoneticPr fontId="1"/>
  </si>
  <si>
    <t>㉛</t>
    <phoneticPr fontId="1"/>
  </si>
  <si>
    <t>⑭</t>
    <phoneticPr fontId="1"/>
  </si>
  <si>
    <t>㉜</t>
    <phoneticPr fontId="1"/>
  </si>
  <si>
    <t>㉝</t>
    <phoneticPr fontId="1"/>
  </si>
  <si>
    <t>㉞</t>
    <phoneticPr fontId="1"/>
  </si>
  <si>
    <t>㉟</t>
    <phoneticPr fontId="1"/>
  </si>
  <si>
    <t>［No２］　（設問1）（設問１）（設問２）（設問３）の解答はマークシートに記入し、（設問４）（設問５）の解答は記述式解答用紙に記入しなさい。</t>
    <rPh sb="7" eb="9">
      <t>セツモン</t>
    </rPh>
    <rPh sb="12" eb="14">
      <t>セツモン</t>
    </rPh>
    <rPh sb="17" eb="19">
      <t>セツモン</t>
    </rPh>
    <rPh sb="22" eb="24">
      <t>セツモン</t>
    </rPh>
    <rPh sb="27" eb="29">
      <t>カイトウ</t>
    </rPh>
    <rPh sb="37" eb="39">
      <t>キニュウ</t>
    </rPh>
    <rPh sb="42" eb="44">
      <t>セツモン</t>
    </rPh>
    <rPh sb="47" eb="49">
      <t>セツモン</t>
    </rPh>
    <rPh sb="52" eb="54">
      <t>カイトウ</t>
    </rPh>
    <rPh sb="55" eb="57">
      <t>キジュツ</t>
    </rPh>
    <rPh sb="57" eb="58">
      <t>シキ</t>
    </rPh>
    <rPh sb="58" eb="60">
      <t>カイトウ</t>
    </rPh>
    <rPh sb="60" eb="62">
      <t>ヨウシ</t>
    </rPh>
    <rPh sb="63" eb="65">
      <t>キニュウ</t>
    </rPh>
    <phoneticPr fontId="1"/>
  </si>
  <si>
    <t>（イ）　従前の権利状況等（一部権利者について抜粋）</t>
    <rPh sb="4" eb="6">
      <t>ジュウゼン</t>
    </rPh>
    <rPh sb="7" eb="9">
      <t>ケンリ</t>
    </rPh>
    <rPh sb="9" eb="11">
      <t>ジョウキョウ</t>
    </rPh>
    <rPh sb="11" eb="12">
      <t>トウ</t>
    </rPh>
    <rPh sb="13" eb="15">
      <t>イチブ</t>
    </rPh>
    <rPh sb="15" eb="17">
      <t>ケンリ</t>
    </rPh>
    <rPh sb="17" eb="18">
      <t>シャ</t>
    </rPh>
    <rPh sb="22" eb="24">
      <t>バッスイ</t>
    </rPh>
    <phoneticPr fontId="1"/>
  </si>
  <si>
    <t>土地・建物所有権者</t>
    <rPh sb="0" eb="2">
      <t>トチ</t>
    </rPh>
    <rPh sb="3" eb="5">
      <t>タテモノ</t>
    </rPh>
    <rPh sb="5" eb="8">
      <t>ショユウケン</t>
    </rPh>
    <rPh sb="8" eb="9">
      <t>シャ</t>
    </rPh>
    <phoneticPr fontId="1"/>
  </si>
  <si>
    <t>画地
番号</t>
    <rPh sb="0" eb="2">
      <t>カクチ</t>
    </rPh>
    <rPh sb="3" eb="5">
      <t>バンゴウ</t>
    </rPh>
    <phoneticPr fontId="1"/>
  </si>
  <si>
    <t>権利
者名</t>
    <rPh sb="0" eb="2">
      <t>ケンリ</t>
    </rPh>
    <rPh sb="3" eb="4">
      <t>シャ</t>
    </rPh>
    <rPh sb="4" eb="5">
      <t>ナ</t>
    </rPh>
    <phoneticPr fontId="1"/>
  </si>
  <si>
    <t>１</t>
    <phoneticPr fontId="1"/>
  </si>
  <si>
    <t>２</t>
    <phoneticPr fontId="1"/>
  </si>
  <si>
    <t>３</t>
    <phoneticPr fontId="1"/>
  </si>
  <si>
    <t>４</t>
    <phoneticPr fontId="1"/>
  </si>
  <si>
    <t>A</t>
    <phoneticPr fontId="1"/>
  </si>
  <si>
    <t>B</t>
    <phoneticPr fontId="1"/>
  </si>
  <si>
    <t>C</t>
    <phoneticPr fontId="1"/>
  </si>
  <si>
    <t>D</t>
    <phoneticPr fontId="1"/>
  </si>
  <si>
    <t>E</t>
    <phoneticPr fontId="1"/>
  </si>
  <si>
    <t>F</t>
    <phoneticPr fontId="1"/>
  </si>
  <si>
    <t>専有面積１㎡当たりの
施設建築敷地の概算額
（千円/㎡）</t>
    <rPh sb="0" eb="2">
      <t>センユウ</t>
    </rPh>
    <rPh sb="2" eb="4">
      <t>メンセキ</t>
    </rPh>
    <rPh sb="6" eb="7">
      <t>ア</t>
    </rPh>
    <rPh sb="11" eb="13">
      <t>シセツ</t>
    </rPh>
    <rPh sb="13" eb="15">
      <t>ケンチク</t>
    </rPh>
    <rPh sb="15" eb="17">
      <t>シキチ</t>
    </rPh>
    <rPh sb="18" eb="20">
      <t>ガイサン</t>
    </rPh>
    <rPh sb="20" eb="21">
      <t>ガク</t>
    </rPh>
    <rPh sb="23" eb="25">
      <t>センエン</t>
    </rPh>
    <phoneticPr fontId="1"/>
  </si>
  <si>
    <t>専有面積
（㎡）</t>
    <phoneticPr fontId="1"/>
  </si>
  <si>
    <t xml:space="preserve">
施設建築敷地
の概算額
（百万円）</t>
    <rPh sb="14" eb="17">
      <t>ヒャクマンエン</t>
    </rPh>
    <phoneticPr fontId="1"/>
  </si>
  <si>
    <t xml:space="preserve">
施設建築物の一部
の概算額
（百万円）</t>
    <rPh sb="1" eb="3">
      <t>シセツ</t>
    </rPh>
    <rPh sb="3" eb="5">
      <t>ケンチク</t>
    </rPh>
    <rPh sb="5" eb="6">
      <t>ブツ</t>
    </rPh>
    <rPh sb="7" eb="9">
      <t>イチブ</t>
    </rPh>
    <rPh sb="11" eb="13">
      <t>ガイサン</t>
    </rPh>
    <rPh sb="13" eb="14">
      <t>ガク</t>
    </rPh>
    <rPh sb="16" eb="19">
      <t>ヒャクマンエン</t>
    </rPh>
    <phoneticPr fontId="1"/>
  </si>
  <si>
    <t>専有面積１㎡当たりの
施設建築物の一部の概算額
（千円/㎡）</t>
    <rPh sb="0" eb="2">
      <t>センユウ</t>
    </rPh>
    <rPh sb="2" eb="4">
      <t>メンセキ</t>
    </rPh>
    <rPh sb="6" eb="7">
      <t>ア</t>
    </rPh>
    <rPh sb="11" eb="13">
      <t>シセツ</t>
    </rPh>
    <rPh sb="13" eb="15">
      <t>ケンチク</t>
    </rPh>
    <rPh sb="15" eb="16">
      <t>ブツ</t>
    </rPh>
    <rPh sb="17" eb="19">
      <t>イチブ</t>
    </rPh>
    <rPh sb="20" eb="22">
      <t>ガイサン</t>
    </rPh>
    <rPh sb="22" eb="23">
      <t>ガク</t>
    </rPh>
    <rPh sb="25" eb="27">
      <t>センエン</t>
    </rPh>
    <phoneticPr fontId="1"/>
  </si>
  <si>
    <t>建築施設の部分
の概算額
（百万円）</t>
    <rPh sb="0" eb="2">
      <t>ケンチク</t>
    </rPh>
    <rPh sb="2" eb="4">
      <t>シセツ</t>
    </rPh>
    <rPh sb="5" eb="7">
      <t>ブブン</t>
    </rPh>
    <rPh sb="9" eb="11">
      <t>ガイサン</t>
    </rPh>
    <rPh sb="11" eb="12">
      <t>ガク</t>
    </rPh>
    <rPh sb="14" eb="17">
      <t>ヒャクマンエン</t>
    </rPh>
    <phoneticPr fontId="1"/>
  </si>
  <si>
    <t>専有面積１㎡当たりの
建築施設の部分の概算額
（千円/㎡）</t>
    <rPh sb="0" eb="2">
      <t>センユウ</t>
    </rPh>
    <rPh sb="2" eb="4">
      <t>メンセキ</t>
    </rPh>
    <rPh sb="6" eb="7">
      <t>ア</t>
    </rPh>
    <rPh sb="11" eb="13">
      <t>ケンチク</t>
    </rPh>
    <rPh sb="13" eb="15">
      <t>シセツ</t>
    </rPh>
    <rPh sb="16" eb="18">
      <t>ブブン</t>
    </rPh>
    <rPh sb="19" eb="21">
      <t>ガイサン</t>
    </rPh>
    <rPh sb="21" eb="22">
      <t>ガク</t>
    </rPh>
    <rPh sb="24" eb="26">
      <t>センエン</t>
    </rPh>
    <phoneticPr fontId="1"/>
  </si>
  <si>
    <t>①</t>
    <phoneticPr fontId="1"/>
  </si>
  <si>
    <t>②</t>
    <phoneticPr fontId="1"/>
  </si>
  <si>
    <t>権利形態</t>
    <rPh sb="0" eb="2">
      <t>ケンリ</t>
    </rPh>
    <rPh sb="2" eb="4">
      <t>ケイタイ</t>
    </rPh>
    <phoneticPr fontId="1"/>
  </si>
  <si>
    <t>土地権利の状況</t>
    <rPh sb="0" eb="2">
      <t>トチ</t>
    </rPh>
    <rPh sb="2" eb="4">
      <t>ケンリ</t>
    </rPh>
    <rPh sb="5" eb="7">
      <t>ジョウキョウ</t>
    </rPh>
    <phoneticPr fontId="1"/>
  </si>
  <si>
    <t>建物権利の状況</t>
    <rPh sb="0" eb="2">
      <t>タテモノ</t>
    </rPh>
    <rPh sb="2" eb="4">
      <t>ケンリ</t>
    </rPh>
    <rPh sb="5" eb="7">
      <t>ジョウキョウ</t>
    </rPh>
    <phoneticPr fontId="1"/>
  </si>
  <si>
    <t>権利変換に対する意向等</t>
    <rPh sb="0" eb="2">
      <t>ケンリ</t>
    </rPh>
    <rPh sb="2" eb="4">
      <t>ヘンカン</t>
    </rPh>
    <rPh sb="5" eb="6">
      <t>タイ</t>
    </rPh>
    <rPh sb="8" eb="10">
      <t>イコウ</t>
    </rPh>
    <rPh sb="10" eb="11">
      <t>トウ</t>
    </rPh>
    <phoneticPr fontId="1"/>
  </si>
  <si>
    <t>土地面積
（㎡）</t>
    <rPh sb="0" eb="2">
      <t>トチ</t>
    </rPh>
    <rPh sb="2" eb="4">
      <t>メンセキ</t>
    </rPh>
    <phoneticPr fontId="1"/>
  </si>
  <si>
    <t>借地面積
（㎡）</t>
    <rPh sb="0" eb="2">
      <t>シャクチ</t>
    </rPh>
    <rPh sb="2" eb="4">
      <t>メンセキ</t>
    </rPh>
    <phoneticPr fontId="1"/>
  </si>
  <si>
    <t>更地評価額
（千円）</t>
    <rPh sb="0" eb="2">
      <t>サラチ</t>
    </rPh>
    <rPh sb="2" eb="5">
      <t>ヒョウカガク</t>
    </rPh>
    <rPh sb="7" eb="8">
      <t>セン</t>
    </rPh>
    <rPh sb="8" eb="9">
      <t>エン</t>
    </rPh>
    <phoneticPr fontId="1"/>
  </si>
  <si>
    <t>権利割合</t>
    <rPh sb="0" eb="2">
      <t>ケンリ</t>
    </rPh>
    <rPh sb="2" eb="4">
      <t>ワリアイ</t>
    </rPh>
    <phoneticPr fontId="1"/>
  </si>
  <si>
    <t>延床面積
（㎡）</t>
    <rPh sb="0" eb="2">
      <t>ノベユカ</t>
    </rPh>
    <rPh sb="2" eb="4">
      <t>メンセキ</t>
    </rPh>
    <phoneticPr fontId="1"/>
  </si>
  <si>
    <t>建物用途</t>
    <rPh sb="0" eb="2">
      <t>タテモノ</t>
    </rPh>
    <rPh sb="2" eb="4">
      <t>ヨウト</t>
    </rPh>
    <phoneticPr fontId="1"/>
  </si>
  <si>
    <t>借家面積
（㎡）</t>
    <rPh sb="0" eb="2">
      <t>シャッカ</t>
    </rPh>
    <rPh sb="2" eb="4">
      <t>メンセキ</t>
    </rPh>
    <phoneticPr fontId="1"/>
  </si>
  <si>
    <t>再調達価額
（千円）</t>
    <rPh sb="0" eb="3">
      <t>サイチョウタツ</t>
    </rPh>
    <rPh sb="3" eb="5">
      <t>カガク</t>
    </rPh>
    <rPh sb="7" eb="8">
      <t>セン</t>
    </rPh>
    <rPh sb="8" eb="9">
      <t>エン</t>
    </rPh>
    <phoneticPr fontId="1"/>
  </si>
  <si>
    <t>土地所有者</t>
    <rPh sb="0" eb="2">
      <t>トチ</t>
    </rPh>
    <rPh sb="2" eb="5">
      <t>ショユウシャ</t>
    </rPh>
    <phoneticPr fontId="1"/>
  </si>
  <si>
    <t>土地所有者（底地）</t>
    <rPh sb="0" eb="2">
      <t>トチ</t>
    </rPh>
    <rPh sb="2" eb="5">
      <t>ショユウシャ</t>
    </rPh>
    <rPh sb="6" eb="8">
      <t>ソコチ</t>
    </rPh>
    <phoneticPr fontId="1"/>
  </si>
  <si>
    <t>借地権付建物所有者</t>
    <rPh sb="0" eb="3">
      <t>シャクチケン</t>
    </rPh>
    <rPh sb="3" eb="4">
      <t>ツキ</t>
    </rPh>
    <rPh sb="4" eb="6">
      <t>タテモノ</t>
    </rPh>
    <rPh sb="6" eb="9">
      <t>ショユウシャ</t>
    </rPh>
    <phoneticPr fontId="1"/>
  </si>
  <si>
    <t>土地建物所有権者</t>
    <rPh sb="0" eb="2">
      <t>トチ</t>
    </rPh>
    <rPh sb="2" eb="4">
      <t>タテモノ</t>
    </rPh>
    <rPh sb="4" eb="7">
      <t>ショユウケン</t>
    </rPh>
    <rPh sb="7" eb="8">
      <t>シャ</t>
    </rPh>
    <phoneticPr fontId="1"/>
  </si>
  <si>
    <t>借家検車</t>
    <rPh sb="0" eb="2">
      <t>シャッカ</t>
    </rPh>
    <rPh sb="2" eb="4">
      <t>ケンシャ</t>
    </rPh>
    <phoneticPr fontId="1"/>
  </si>
  <si>
    <t>住宅200㎡を取得し、残額で店舗を取得</t>
    <rPh sb="0" eb="2">
      <t>ジュウタク</t>
    </rPh>
    <rPh sb="7" eb="9">
      <t>シュトク</t>
    </rPh>
    <rPh sb="11" eb="13">
      <t>ザンガク</t>
    </rPh>
    <rPh sb="14" eb="16">
      <t>テンポ</t>
    </rPh>
    <rPh sb="17" eb="19">
      <t>シュトク</t>
    </rPh>
    <phoneticPr fontId="1"/>
  </si>
  <si>
    <t>X銀行の抵当権設定の登記あり。金銭給付による補償金で後日完済予定</t>
    <rPh sb="1" eb="3">
      <t>ギンコウ</t>
    </rPh>
    <rPh sb="4" eb="7">
      <t>テイトウケン</t>
    </rPh>
    <rPh sb="7" eb="9">
      <t>セッテイ</t>
    </rPh>
    <rPh sb="10" eb="12">
      <t>トウキ</t>
    </rPh>
    <rPh sb="15" eb="17">
      <t>キンセン</t>
    </rPh>
    <rPh sb="17" eb="19">
      <t>キュウフ</t>
    </rPh>
    <rPh sb="22" eb="25">
      <t>ホショウキン</t>
    </rPh>
    <rPh sb="26" eb="28">
      <t>ゴジツ</t>
    </rPh>
    <rPh sb="28" eb="30">
      <t>カンサイ</t>
    </rPh>
    <rPh sb="30" eb="32">
      <t>ヨテイ</t>
    </rPh>
    <phoneticPr fontId="1"/>
  </si>
  <si>
    <t>全額を住宅に権利変換</t>
    <rPh sb="0" eb="2">
      <t>ゼンガク</t>
    </rPh>
    <rPh sb="3" eb="5">
      <t>ジュウタク</t>
    </rPh>
    <rPh sb="6" eb="8">
      <t>ケンリ</t>
    </rPh>
    <rPh sb="8" eb="10">
      <t>ヘンカン</t>
    </rPh>
    <phoneticPr fontId="1"/>
  </si>
  <si>
    <t>権利者Fの継続借家に対応する部分を店舗に権利変換し、残額を住宅に権利変換</t>
    <rPh sb="0" eb="3">
      <t>ケンリシャ</t>
    </rPh>
    <rPh sb="5" eb="7">
      <t>ケイゾク</t>
    </rPh>
    <rPh sb="7" eb="9">
      <t>シャッカ</t>
    </rPh>
    <rPh sb="10" eb="12">
      <t>タイオウ</t>
    </rPh>
    <rPh sb="14" eb="16">
      <t>ブブン</t>
    </rPh>
    <rPh sb="17" eb="19">
      <t>テンポ</t>
    </rPh>
    <rPh sb="20" eb="22">
      <t>ケンリ</t>
    </rPh>
    <rPh sb="22" eb="24">
      <t>ヘンカン</t>
    </rPh>
    <rPh sb="26" eb="28">
      <t>ザンガク</t>
    </rPh>
    <rPh sb="29" eb="31">
      <t>ジュウタク</t>
    </rPh>
    <rPh sb="32" eb="34">
      <t>ケンリ</t>
    </rPh>
    <rPh sb="34" eb="36">
      <t>ヘンカン</t>
    </rPh>
    <phoneticPr fontId="1"/>
  </si>
  <si>
    <t>従前と同面積にて店舗に継続借家</t>
    <rPh sb="0" eb="2">
      <t>ジュウゼン</t>
    </rPh>
    <rPh sb="3" eb="4">
      <t>ドウ</t>
    </rPh>
    <rPh sb="4" eb="6">
      <t>メンセキ</t>
    </rPh>
    <rPh sb="8" eb="10">
      <t>テンポ</t>
    </rPh>
    <rPh sb="11" eb="13">
      <t>ケイゾク</t>
    </rPh>
    <rPh sb="13" eb="15">
      <t>シャッカ</t>
    </rPh>
    <phoneticPr fontId="1"/>
  </si>
  <si>
    <t>（ロ） 従後建築施設の部分の概算額等</t>
    <rPh sb="4" eb="6">
      <t>ジュウゴ</t>
    </rPh>
    <rPh sb="6" eb="8">
      <t>ケンチク</t>
    </rPh>
    <rPh sb="8" eb="10">
      <t>シセツ</t>
    </rPh>
    <rPh sb="11" eb="13">
      <t>ブブン</t>
    </rPh>
    <rPh sb="14" eb="16">
      <t>ガイサン</t>
    </rPh>
    <rPh sb="16" eb="17">
      <t>ガク</t>
    </rPh>
    <rPh sb="17" eb="18">
      <t>トウ</t>
    </rPh>
    <phoneticPr fontId="1"/>
  </si>
  <si>
    <t>用　　途</t>
    <rPh sb="0" eb="1">
      <t>ヨウ</t>
    </rPh>
    <rPh sb="3" eb="4">
      <t>ト</t>
    </rPh>
    <phoneticPr fontId="1"/>
  </si>
  <si>
    <t>住　　宅</t>
    <rPh sb="0" eb="1">
      <t>ジュウ</t>
    </rPh>
    <rPh sb="3" eb="4">
      <t>タク</t>
    </rPh>
    <phoneticPr fontId="1"/>
  </si>
  <si>
    <t>店　　舗</t>
    <rPh sb="0" eb="1">
      <t>ミセ</t>
    </rPh>
    <rPh sb="3" eb="4">
      <t>ホ</t>
    </rPh>
    <phoneticPr fontId="1"/>
  </si>
  <si>
    <t>合計（平均）</t>
    <rPh sb="0" eb="2">
      <t>ゴウケイ</t>
    </rPh>
    <rPh sb="3" eb="5">
      <t>ヘイキン</t>
    </rPh>
    <phoneticPr fontId="1"/>
  </si>
  <si>
    <t>（注１） 専有面積、施設建築敷地の概算額、施設建築物の一部の概算額及び建築施設の部分の概算額は、いずれも用途毎の合計額である。</t>
    <rPh sb="1" eb="2">
      <t>チュウ</t>
    </rPh>
    <rPh sb="5" eb="7">
      <t>センユウ</t>
    </rPh>
    <rPh sb="7" eb="9">
      <t>メンセキ</t>
    </rPh>
    <rPh sb="10" eb="12">
      <t>シセツ</t>
    </rPh>
    <rPh sb="12" eb="14">
      <t>ケンチク</t>
    </rPh>
    <rPh sb="14" eb="16">
      <t>シキチ</t>
    </rPh>
    <rPh sb="17" eb="19">
      <t>ガイサン</t>
    </rPh>
    <rPh sb="19" eb="20">
      <t>ガク</t>
    </rPh>
    <rPh sb="21" eb="23">
      <t>シセツ</t>
    </rPh>
    <rPh sb="23" eb="25">
      <t>ケンチク</t>
    </rPh>
    <rPh sb="25" eb="26">
      <t>ブツ</t>
    </rPh>
    <rPh sb="27" eb="29">
      <t>イチブ</t>
    </rPh>
    <rPh sb="30" eb="32">
      <t>ガイサン</t>
    </rPh>
    <rPh sb="32" eb="33">
      <t>ガク</t>
    </rPh>
    <rPh sb="33" eb="34">
      <t>オヨ</t>
    </rPh>
    <rPh sb="35" eb="37">
      <t>ケンチク</t>
    </rPh>
    <rPh sb="37" eb="39">
      <t>シセツ</t>
    </rPh>
    <rPh sb="40" eb="42">
      <t>ブブン</t>
    </rPh>
    <rPh sb="43" eb="45">
      <t>ガイサン</t>
    </rPh>
    <rPh sb="45" eb="46">
      <t>ガク</t>
    </rPh>
    <rPh sb="52" eb="54">
      <t>ヨウト</t>
    </rPh>
    <rPh sb="54" eb="55">
      <t>マイ</t>
    </rPh>
    <rPh sb="56" eb="58">
      <t>ゴウケイ</t>
    </rPh>
    <rPh sb="58" eb="59">
      <t>ガク</t>
    </rPh>
    <phoneticPr fontId="1"/>
  </si>
  <si>
    <t>（注２） 施設建築物の一部の概算額には、全体共用部分の価額を含む。</t>
    <rPh sb="1" eb="2">
      <t>チュウ</t>
    </rPh>
    <rPh sb="5" eb="7">
      <t>シセツ</t>
    </rPh>
    <rPh sb="7" eb="9">
      <t>ケンチク</t>
    </rPh>
    <rPh sb="9" eb="10">
      <t>ブツ</t>
    </rPh>
    <rPh sb="11" eb="13">
      <t>イチブ</t>
    </rPh>
    <rPh sb="14" eb="16">
      <t>ガイサン</t>
    </rPh>
    <rPh sb="16" eb="17">
      <t>ガク</t>
    </rPh>
    <rPh sb="20" eb="22">
      <t>ゼンタイ</t>
    </rPh>
    <rPh sb="22" eb="24">
      <t>キョウヨウ</t>
    </rPh>
    <rPh sb="24" eb="26">
      <t>ブブン</t>
    </rPh>
    <rPh sb="27" eb="29">
      <t>カガク</t>
    </rPh>
    <rPh sb="30" eb="31">
      <t>フク</t>
    </rPh>
    <phoneticPr fontId="1"/>
  </si>
  <si>
    <t>－</t>
    <phoneticPr fontId="1"/>
  </si>
  <si>
    <t>店舗併用住宅</t>
    <rPh sb="0" eb="2">
      <t>テンポ</t>
    </rPh>
    <rPh sb="2" eb="4">
      <t>ヘイヨウ</t>
    </rPh>
    <rPh sb="4" eb="6">
      <t>ジュウタク</t>
    </rPh>
    <phoneticPr fontId="1"/>
  </si>
  <si>
    <t>住宅</t>
    <rPh sb="0" eb="2">
      <t>ジュウタク</t>
    </rPh>
    <phoneticPr fontId="1"/>
  </si>
  <si>
    <t>店舗</t>
    <rPh sb="0" eb="2">
      <t>テンポ</t>
    </rPh>
    <phoneticPr fontId="1"/>
  </si>
  <si>
    <t>（設問２） 下記の表（ハ）は、権利者ごとの権利変換期日前の権利の状況に関する表です。表（イ）の状況に従い、③～⑥に入る数値をマークシートに記入しなさい。　　　【③～⑥各1点、計4点】</t>
    <rPh sb="1" eb="3">
      <t>セツモン</t>
    </rPh>
    <rPh sb="6" eb="8">
      <t>カキ</t>
    </rPh>
    <rPh sb="9" eb="10">
      <t>ヒョウ</t>
    </rPh>
    <rPh sb="15" eb="18">
      <t>ケンリシャ</t>
    </rPh>
    <rPh sb="21" eb="23">
      <t>ケンリ</t>
    </rPh>
    <rPh sb="23" eb="25">
      <t>ヘンカン</t>
    </rPh>
    <rPh sb="25" eb="27">
      <t>キジツ</t>
    </rPh>
    <rPh sb="27" eb="28">
      <t>マエ</t>
    </rPh>
    <rPh sb="29" eb="31">
      <t>ケンリ</t>
    </rPh>
    <rPh sb="32" eb="34">
      <t>ジョウキョウ</t>
    </rPh>
    <rPh sb="35" eb="36">
      <t>カン</t>
    </rPh>
    <rPh sb="38" eb="39">
      <t>ヒョウ</t>
    </rPh>
    <rPh sb="42" eb="43">
      <t>ヒョウ</t>
    </rPh>
    <rPh sb="47" eb="49">
      <t>ジョウキョウ</t>
    </rPh>
    <rPh sb="50" eb="51">
      <t>シタガ</t>
    </rPh>
    <rPh sb="57" eb="58">
      <t>ハイ</t>
    </rPh>
    <rPh sb="59" eb="61">
      <t>スウチ</t>
    </rPh>
    <rPh sb="69" eb="71">
      <t>キニュウ</t>
    </rPh>
    <phoneticPr fontId="1"/>
  </si>
  <si>
    <t>（ハ） 権利変換計画書の内の権利変換期日前の権利の状況</t>
    <rPh sb="4" eb="6">
      <t>ケンリ</t>
    </rPh>
    <rPh sb="6" eb="8">
      <t>ヘンカン</t>
    </rPh>
    <rPh sb="8" eb="10">
      <t>ケイカク</t>
    </rPh>
    <rPh sb="10" eb="11">
      <t>ショ</t>
    </rPh>
    <rPh sb="12" eb="13">
      <t>ウチ</t>
    </rPh>
    <rPh sb="14" eb="16">
      <t>ケンリ</t>
    </rPh>
    <rPh sb="16" eb="18">
      <t>ヘンカン</t>
    </rPh>
    <rPh sb="18" eb="20">
      <t>キジツ</t>
    </rPh>
    <rPh sb="20" eb="21">
      <t>マエ</t>
    </rPh>
    <rPh sb="22" eb="24">
      <t>ケンリ</t>
    </rPh>
    <rPh sb="25" eb="27">
      <t>ジョウキョウ</t>
    </rPh>
    <phoneticPr fontId="1"/>
  </si>
  <si>
    <t>権　利　変　換　期　日　前　の　権　利　の　状　況</t>
    <rPh sb="0" eb="1">
      <t>ケン</t>
    </rPh>
    <rPh sb="2" eb="3">
      <t>リ</t>
    </rPh>
    <rPh sb="4" eb="5">
      <t>ヘン</t>
    </rPh>
    <rPh sb="6" eb="7">
      <t>カン</t>
    </rPh>
    <rPh sb="8" eb="9">
      <t>キ</t>
    </rPh>
    <rPh sb="10" eb="11">
      <t>ヒ</t>
    </rPh>
    <rPh sb="12" eb="13">
      <t>マエ</t>
    </rPh>
    <rPh sb="16" eb="17">
      <t>ケン</t>
    </rPh>
    <rPh sb="18" eb="19">
      <t>リ</t>
    </rPh>
    <rPh sb="22" eb="23">
      <t>ジョウ</t>
    </rPh>
    <rPh sb="24" eb="25">
      <t>キョウ</t>
    </rPh>
    <phoneticPr fontId="1"/>
  </si>
  <si>
    <t>権　利　者</t>
    <rPh sb="0" eb="1">
      <t>ケン</t>
    </rPh>
    <rPh sb="2" eb="3">
      <t>リ</t>
    </rPh>
    <rPh sb="4" eb="5">
      <t>モノ</t>
    </rPh>
    <phoneticPr fontId="1"/>
  </si>
  <si>
    <t>施設建築敷地又は施
設建築物に関する権
利を与えられること
となる者</t>
    <phoneticPr fontId="1"/>
  </si>
  <si>
    <t>当該借家権に対して
施設建築物の一部に
ついて借家権を与え
られることとなる者</t>
    <phoneticPr fontId="1"/>
  </si>
  <si>
    <t>施設建築敷地又は施設建築物に関する権利を与えられることとなる者の宅地、借地権若しくは建築物又は当該借家権に対して施設建築物の一部について借家権を与えられることとなる者の借家権の目的となっている建築物</t>
    <rPh sb="8" eb="10">
      <t>シセツ</t>
    </rPh>
    <rPh sb="35" eb="37">
      <t>シャクチ</t>
    </rPh>
    <rPh sb="56" eb="58">
      <t>シセツ</t>
    </rPh>
    <rPh sb="58" eb="60">
      <t>ケンチク</t>
    </rPh>
    <rPh sb="60" eb="61">
      <t>ブツ</t>
    </rPh>
    <rPh sb="68" eb="70">
      <t>シャッカ</t>
    </rPh>
    <phoneticPr fontId="1"/>
  </si>
  <si>
    <t>宅　地　</t>
    <rPh sb="0" eb="1">
      <t>タク</t>
    </rPh>
    <rPh sb="2" eb="3">
      <t>チ</t>
    </rPh>
    <phoneticPr fontId="1"/>
  </si>
  <si>
    <t>借　地　権</t>
    <rPh sb="0" eb="1">
      <t>シャク</t>
    </rPh>
    <rPh sb="2" eb="3">
      <t>チ</t>
    </rPh>
    <rPh sb="4" eb="5">
      <t>ケン</t>
    </rPh>
    <phoneticPr fontId="1"/>
  </si>
  <si>
    <t>建　築　物</t>
    <rPh sb="0" eb="1">
      <t>ケン</t>
    </rPh>
    <rPh sb="2" eb="3">
      <t>チク</t>
    </rPh>
    <rPh sb="4" eb="5">
      <t>ブツ</t>
    </rPh>
    <phoneticPr fontId="1"/>
  </si>
  <si>
    <t>借地権の目的となっ
ている土地の面積
（㎡）</t>
    <rPh sb="0" eb="3">
      <t>シャクチケン</t>
    </rPh>
    <rPh sb="4" eb="6">
      <t>モクテキ</t>
    </rPh>
    <rPh sb="13" eb="15">
      <t>トチ</t>
    </rPh>
    <rPh sb="16" eb="18">
      <t>メンセキ</t>
    </rPh>
    <phoneticPr fontId="1"/>
  </si>
  <si>
    <t>地　積
（㎡）</t>
    <rPh sb="0" eb="1">
      <t>チ</t>
    </rPh>
    <rPh sb="2" eb="3">
      <t>ツモル</t>
    </rPh>
    <phoneticPr fontId="1"/>
  </si>
  <si>
    <t>価　額
（千円）</t>
    <rPh sb="0" eb="1">
      <t>アタイ</t>
    </rPh>
    <rPh sb="2" eb="3">
      <t>ガク</t>
    </rPh>
    <rPh sb="5" eb="7">
      <t>センエン</t>
    </rPh>
    <phoneticPr fontId="1"/>
  </si>
  <si>
    <t>用　途
構　造</t>
    <rPh sb="0" eb="1">
      <t>ヨウ</t>
    </rPh>
    <rPh sb="2" eb="3">
      <t>ト</t>
    </rPh>
    <rPh sb="4" eb="5">
      <t>コウ</t>
    </rPh>
    <rPh sb="6" eb="7">
      <t>ヅクリ</t>
    </rPh>
    <phoneticPr fontId="1"/>
  </si>
  <si>
    <t>延床面積
（㎡）</t>
    <rPh sb="0" eb="4">
      <t>ノベユカメンセキ</t>
    </rPh>
    <phoneticPr fontId="1"/>
  </si>
  <si>
    <t>価額合計
（千円）</t>
    <rPh sb="0" eb="2">
      <t>カガク</t>
    </rPh>
    <rPh sb="2" eb="4">
      <t>ゴウケイ</t>
    </rPh>
    <rPh sb="6" eb="8">
      <t>センエン</t>
    </rPh>
    <phoneticPr fontId="1"/>
  </si>
  <si>
    <t>④</t>
    <phoneticPr fontId="1"/>
  </si>
  <si>
    <t>省　略</t>
    <rPh sb="0" eb="1">
      <t>ショウ</t>
    </rPh>
    <rPh sb="2" eb="3">
      <t>ホボ</t>
    </rPh>
    <phoneticPr fontId="1"/>
  </si>
  <si>
    <t>③</t>
    <phoneticPr fontId="1"/>
  </si>
  <si>
    <t>(設問３) 下記の表(二)は、都市再開発法第111条に規定する地上権非設定型の権利変換計画が行われる場合の権利変換期日後の権利の状況に関する表です(金銭給付を希望する権利者を除く)。</t>
    <phoneticPr fontId="1"/>
  </si>
  <si>
    <r>
      <t>②～④に入る数値をマークシートに記入しなさい。なお、</t>
    </r>
    <r>
      <rPr>
        <u/>
        <sz val="9"/>
        <color theme="1"/>
        <rFont val="ＭＳ Ｐゴシック"/>
        <family val="3"/>
        <charset val="128"/>
      </rPr>
      <t>算定にあたっては、必ず次の手順で算定を行うものとします。</t>
    </r>
    <rPh sb="26" eb="28">
      <t>サンテイ</t>
    </rPh>
    <rPh sb="35" eb="36">
      <t>カナラ</t>
    </rPh>
    <rPh sb="37" eb="38">
      <t>ツギ</t>
    </rPh>
    <rPh sb="39" eb="41">
      <t>テジュン</t>
    </rPh>
    <rPh sb="42" eb="44">
      <t>サンテイ</t>
    </rPh>
    <rPh sb="45" eb="46">
      <t>オコナ</t>
    </rPh>
    <phoneticPr fontId="1"/>
  </si>
  <si>
    <t>【⑦～⑳各1点、計14点】</t>
    <rPh sb="4" eb="5">
      <t>カク</t>
    </rPh>
    <rPh sb="6" eb="7">
      <t>テン</t>
    </rPh>
    <rPh sb="8" eb="9">
      <t>ケイ</t>
    </rPh>
    <rPh sb="11" eb="12">
      <t>テン</t>
    </rPh>
    <phoneticPr fontId="1"/>
  </si>
  <si>
    <t>（１） 権利者別に、表（イ）の状況に従い、表（ハ）で算定した権利変換の対象となりうる従前資産の総額を、表（口）の用途別の専有面積１㎡当たりの建築施設の部分の概算額で除して、</t>
    <phoneticPr fontId="1"/>
  </si>
  <si>
    <t>　　　・全体共用部分の共有持分　・・・・　 施設建築物の一部の価額の概算額割合て配分</t>
    <rPh sb="13" eb="15">
      <t>モチブン</t>
    </rPh>
    <phoneticPr fontId="1"/>
  </si>
  <si>
    <t>　　　・住宅共用部分・店舗共用部分の共有持分　・・・・　 専有面積割合で配分</t>
    <phoneticPr fontId="1"/>
  </si>
  <si>
    <t>　　　・施設建築敷地の共有持分　・・・・　施設建築敷地の価額の概算額割合で配分</t>
    <rPh sb="21" eb="23">
      <t>シセツ</t>
    </rPh>
    <rPh sb="23" eb="25">
      <t>ケンチク</t>
    </rPh>
    <rPh sb="25" eb="27">
      <t>シキチ</t>
    </rPh>
    <phoneticPr fontId="1"/>
  </si>
  <si>
    <t>（二） 権利変換計画書の内の権利変換期日後の権利の状況（金銭給付に関する事項を除く）</t>
    <rPh sb="1" eb="2">
      <t>ニ</t>
    </rPh>
    <rPh sb="28" eb="29">
      <t>キン</t>
    </rPh>
    <phoneticPr fontId="1"/>
  </si>
  <si>
    <t>施設建築敷地又は施設
建築物に対する権利を
与えられることとなる
者</t>
    <phoneticPr fontId="1"/>
  </si>
  <si>
    <t>当該借家権に対して施
設建築物の一部につい
て借家権を与えられる
こととなる者</t>
    <phoneticPr fontId="1"/>
  </si>
  <si>
    <t>権　利　変　換　期　日　後　の　権　利　の　状　況</t>
    <rPh sb="12" eb="13">
      <t>ゴ</t>
    </rPh>
    <phoneticPr fontId="1"/>
  </si>
  <si>
    <t>用途</t>
    <rPh sb="0" eb="2">
      <t>ヨウト</t>
    </rPh>
    <phoneticPr fontId="1"/>
  </si>
  <si>
    <t>階</t>
    <rPh sb="0" eb="1">
      <t>カイ</t>
    </rPh>
    <phoneticPr fontId="1"/>
  </si>
  <si>
    <t>床面積（㎡）</t>
    <rPh sb="0" eb="3">
      <t>ユカメンセキ</t>
    </rPh>
    <phoneticPr fontId="1"/>
  </si>
  <si>
    <t>住宅共用</t>
    <rPh sb="0" eb="2">
      <t>ジュウタク</t>
    </rPh>
    <rPh sb="2" eb="4">
      <t>キョウヨウ</t>
    </rPh>
    <phoneticPr fontId="1"/>
  </si>
  <si>
    <t>店舗共用</t>
    <rPh sb="0" eb="2">
      <t>テンポ</t>
    </rPh>
    <rPh sb="2" eb="4">
      <t>キョウヨウ</t>
    </rPh>
    <phoneticPr fontId="1"/>
  </si>
  <si>
    <t>全体共用</t>
    <rPh sb="0" eb="2">
      <t>ゼンタイ</t>
    </rPh>
    <rPh sb="2" eb="4">
      <t>キョウヨウ</t>
    </rPh>
    <phoneticPr fontId="1"/>
  </si>
  <si>
    <t>施設建築敷地
の区域</t>
    <rPh sb="0" eb="2">
      <t>シセツ</t>
    </rPh>
    <rPh sb="2" eb="4">
      <t>ケンチク</t>
    </rPh>
    <rPh sb="4" eb="6">
      <t>シキチ</t>
    </rPh>
    <rPh sb="8" eb="10">
      <t>クイキ</t>
    </rPh>
    <phoneticPr fontId="1"/>
  </si>
  <si>
    <t>共有持分</t>
    <rPh sb="0" eb="2">
      <t>キョウユウ</t>
    </rPh>
    <rPh sb="2" eb="4">
      <t>モチブン</t>
    </rPh>
    <phoneticPr fontId="1"/>
  </si>
  <si>
    <t>建築施設の部分
の価額の概算額
（千円）</t>
    <rPh sb="0" eb="2">
      <t>ケンチク</t>
    </rPh>
    <rPh sb="2" eb="4">
      <t>シセツ</t>
    </rPh>
    <rPh sb="5" eb="7">
      <t>ブブン</t>
    </rPh>
    <rPh sb="9" eb="11">
      <t>カガク</t>
    </rPh>
    <rPh sb="12" eb="14">
      <t>ガイサン</t>
    </rPh>
    <rPh sb="14" eb="15">
      <t>ガク</t>
    </rPh>
    <rPh sb="17" eb="19">
      <t>センエン</t>
    </rPh>
    <phoneticPr fontId="1"/>
  </si>
  <si>
    <t>従前資産評価額
との差額
（清算交付金）
（千円）</t>
    <rPh sb="0" eb="2">
      <t>ジュウゼン</t>
    </rPh>
    <rPh sb="2" eb="4">
      <t>シサン</t>
    </rPh>
    <rPh sb="4" eb="7">
      <t>ヒョウカガク</t>
    </rPh>
    <rPh sb="10" eb="12">
      <t>サガク</t>
    </rPh>
    <rPh sb="14" eb="16">
      <t>セイサン</t>
    </rPh>
    <rPh sb="16" eb="19">
      <t>コウフキン</t>
    </rPh>
    <rPh sb="22" eb="24">
      <t>センエン</t>
    </rPh>
    <phoneticPr fontId="1"/>
  </si>
  <si>
    <t>専用部分</t>
    <rPh sb="0" eb="2">
      <t>センヨウ</t>
    </rPh>
    <rPh sb="2" eb="4">
      <t>ブブン</t>
    </rPh>
    <phoneticPr fontId="1"/>
  </si>
  <si>
    <t>共用部分の共有持分</t>
    <rPh sb="0" eb="2">
      <t>キョウヨウ</t>
    </rPh>
    <rPh sb="2" eb="4">
      <t>ブブン</t>
    </rPh>
    <rPh sb="5" eb="7">
      <t>キョウユウ</t>
    </rPh>
    <rPh sb="7" eb="9">
      <t>モチブン</t>
    </rPh>
    <phoneticPr fontId="1"/>
  </si>
  <si>
    <t>施設建築物の一部</t>
    <rPh sb="0" eb="2">
      <t>シセツ</t>
    </rPh>
    <rPh sb="2" eb="4">
      <t>ケンチク</t>
    </rPh>
    <rPh sb="4" eb="5">
      <t>ブツ</t>
    </rPh>
    <rPh sb="6" eb="8">
      <t>イチブ</t>
    </rPh>
    <phoneticPr fontId="1"/>
  </si>
  <si>
    <t>施設建築敷地の共有持分</t>
    <rPh sb="0" eb="2">
      <t>シセツ</t>
    </rPh>
    <rPh sb="2" eb="4">
      <t>ケンチク</t>
    </rPh>
    <rPh sb="4" eb="6">
      <t>シキチ</t>
    </rPh>
    <rPh sb="7" eb="9">
      <t>キョウユウ</t>
    </rPh>
    <rPh sb="9" eb="11">
      <t>モチブン</t>
    </rPh>
    <phoneticPr fontId="1"/>
  </si>
  <si>
    <t>住　宅</t>
    <rPh sb="0" eb="1">
      <t>ジュウ</t>
    </rPh>
    <rPh sb="2" eb="3">
      <t>タク</t>
    </rPh>
    <phoneticPr fontId="1"/>
  </si>
  <si>
    <t>店　舗</t>
    <rPh sb="0" eb="1">
      <t>ミセ</t>
    </rPh>
    <rPh sb="2" eb="3">
      <t>ホ</t>
    </rPh>
    <phoneticPr fontId="1"/>
  </si>
  <si>
    <t>省略</t>
    <rPh sb="0" eb="2">
      <t>ショウリャク</t>
    </rPh>
    <phoneticPr fontId="1"/>
  </si>
  <si>
    <t>⑨</t>
    <phoneticPr fontId="1"/>
  </si>
  <si>
    <t>⑫</t>
    <phoneticPr fontId="1"/>
  </si>
  <si>
    <t>⑧</t>
    <phoneticPr fontId="1"/>
  </si>
  <si>
    <t>⑩</t>
    <phoneticPr fontId="1"/>
  </si>
  <si>
    <t>⑬</t>
    <phoneticPr fontId="1"/>
  </si>
  <si>
    <r>
      <t>　　　</t>
    </r>
    <r>
      <rPr>
        <u/>
        <sz val="9"/>
        <color theme="1"/>
        <rFont val="ＭＳ Ｐゴシック"/>
        <family val="3"/>
        <charset val="128"/>
      </rPr>
      <t>位を四捨五入して整数</t>
    </r>
    <r>
      <rPr>
        <sz val="9"/>
        <color theme="1"/>
        <rFont val="ＭＳ Ｐゴシック"/>
        <family val="3"/>
        <charset val="128"/>
      </rPr>
      <t>で解答すること。</t>
    </r>
    <rPh sb="11" eb="13">
      <t>セイスウ</t>
    </rPh>
    <rPh sb="14" eb="16">
      <t>カイトウ</t>
    </rPh>
    <phoneticPr fontId="1"/>
  </si>
  <si>
    <t>利者Bは権利変換計画において従前資産評価額の全額を金銭給付とし、再開発組合から支払われる補償金を</t>
    <rPh sb="18" eb="21">
      <t>ヒョウカガク</t>
    </rPh>
    <phoneticPr fontId="1"/>
  </si>
  <si>
    <t>使って、X銀行への債務を完済したいと考えています。再開発組合が権利者Bに支払う都市再開発法第９１</t>
    <rPh sb="9" eb="11">
      <t>サイム</t>
    </rPh>
    <phoneticPr fontId="1"/>
  </si>
  <si>
    <t>条に規定する補償金の取り扱いについて、同法に定める事項を記した次の文章のうち、㉑～㉓に当てはまる</t>
    <phoneticPr fontId="1"/>
  </si>
  <si>
    <t>都市再開発法に規定する語旬を記述式解答用紙に記入しなさい。 　　　　　　　　　　　【㉑ ～㉓各1点、計3点】</t>
    <phoneticPr fontId="1"/>
  </si>
  <si>
    <t>までに、都市再開発法第８０条第１項の規定</t>
    <rPh sb="4" eb="6">
      <t>トシ</t>
    </rPh>
    <rPh sb="6" eb="9">
      <t>サイカイハツ</t>
    </rPh>
    <rPh sb="9" eb="10">
      <t>ホウ</t>
    </rPh>
    <rPh sb="10" eb="11">
      <t>ダイ</t>
    </rPh>
    <rPh sb="13" eb="14">
      <t>ジョウ</t>
    </rPh>
    <rPh sb="14" eb="15">
      <t>ダイ</t>
    </rPh>
    <rPh sb="16" eb="17">
      <t>コウ</t>
    </rPh>
    <rPh sb="18" eb="20">
      <t>キテイ</t>
    </rPh>
    <phoneticPr fontId="1"/>
  </si>
  <si>
    <t>により算定した相当の価額に同項に規定する３０日の期間を経過した日から権利変換計画の認可の公告</t>
    <phoneticPr fontId="1"/>
  </si>
  <si>
    <t>の日までの物価の変動に応ずる修正率を乗じて得た額に、当該権利変換計画の認可の公告の日から補償金</t>
    <rPh sb="26" eb="28">
      <t>トウガイ</t>
    </rPh>
    <phoneticPr fontId="1"/>
  </si>
  <si>
    <r>
      <t>を支払うまでの期間につき、</t>
    </r>
    <r>
      <rPr>
        <u/>
        <sz val="10"/>
        <color theme="1"/>
        <rFont val="ＭＳ Ｐゴシック"/>
        <family val="3"/>
        <charset val="128"/>
      </rPr>
      <t>同法第９１条第１項に規定する利息相当額</t>
    </r>
    <r>
      <rPr>
        <u/>
        <vertAlign val="superscript"/>
        <sz val="10"/>
        <color theme="1"/>
        <rFont val="ＭＳ Ｐゴシック"/>
        <family val="3"/>
        <charset val="128"/>
      </rPr>
      <t>（※１）</t>
    </r>
    <r>
      <rPr>
        <sz val="10"/>
        <color theme="1"/>
        <rFont val="ＭＳ Ｐゴシック"/>
        <family val="3"/>
        <charset val="128"/>
      </rPr>
      <t>を付してこれを支払わなけれ</t>
    </r>
    <rPh sb="37" eb="38">
      <t>フ</t>
    </rPh>
    <phoneticPr fontId="1"/>
  </si>
  <si>
    <t>ばならない、また、再開発組合は、抵当権の登記の目的物について補償金を支払うときは、これらの権利</t>
    <rPh sb="9" eb="12">
      <t>サイカイハツ</t>
    </rPh>
    <rPh sb="12" eb="14">
      <t>クミアイ</t>
    </rPh>
    <rPh sb="32" eb="33">
      <t>キン</t>
    </rPh>
    <phoneticPr fontId="1"/>
  </si>
  <si>
    <t>者のすべてから</t>
    <phoneticPr fontId="1"/>
  </si>
  <si>
    <t>旨の申出があつたときを除き、その補償金を</t>
    <rPh sb="0" eb="1">
      <t>ムネ</t>
    </rPh>
    <phoneticPr fontId="1"/>
  </si>
  <si>
    <t>し</t>
    <phoneticPr fontId="1"/>
  </si>
  <si>
    <t>なければならない。　』</t>
    <phoneticPr fontId="1"/>
  </si>
  <si>
    <t>『 再開発組合lは権利者Bに補償金として、</t>
    <rPh sb="9" eb="12">
      <t>ケンリシャ</t>
    </rPh>
    <phoneticPr fontId="1"/>
  </si>
  <si>
    <t>注（※１）都市再開発法の改正により、改正前の「年6%の割合により算定した利息相当額」力｀「法定利率による利息相当</t>
    <rPh sb="0" eb="1">
      <t>チュウ</t>
    </rPh>
    <phoneticPr fontId="1"/>
  </si>
  <si>
    <t>額」 となった。(令和２年４月１日施行)」</t>
    <rPh sb="0" eb="1">
      <t>ガク</t>
    </rPh>
    <rPh sb="9" eb="11">
      <t>レイワ</t>
    </rPh>
    <rPh sb="12" eb="13">
      <t>ネン</t>
    </rPh>
    <rPh sb="14" eb="15">
      <t>ガツ</t>
    </rPh>
    <rPh sb="16" eb="17">
      <t>ニチ</t>
    </rPh>
    <rPh sb="17" eb="19">
      <t>セコウ</t>
    </rPh>
    <phoneticPr fontId="1"/>
  </si>
  <si>
    <t>（設問５） 権利者Fは継続借家を希望しています。従前の貸主である権利者Eが従前資産の全額の金銭給付を希望</t>
    <rPh sb="1" eb="3">
      <t>セツモン</t>
    </rPh>
    <phoneticPr fontId="1"/>
  </si>
  <si>
    <t>するときの権利変換計画における権利者Fの借家権の取り扱いについて記した次の文章のうち、㉔、㉕に当て</t>
    <phoneticPr fontId="1"/>
  </si>
  <si>
    <t>はまる都市再開発法に規定する語旬を記述式解答用紙に記入しなさい。</t>
    <phoneticPr fontId="1"/>
  </si>
  <si>
    <t>【㉔，㉕各１点、計２点】</t>
    <rPh sb="4" eb="5">
      <t>カク</t>
    </rPh>
    <rPh sb="6" eb="7">
      <t>テン</t>
    </rPh>
    <rPh sb="8" eb="9">
      <t>ケイ</t>
    </rPh>
    <rPh sb="10" eb="11">
      <t>テン</t>
    </rPh>
    <phoneticPr fontId="1"/>
  </si>
  <si>
    <t>『 権利者Eから都市再開発法第７１条第１項に規定する金銭給付を希望する旨の申出のあったときは、再開</t>
    <phoneticPr fontId="1"/>
  </si>
  <si>
    <t>発組合は再開発組合に帰属する施設建築物の一部について、権利者Fに借家権が与えられるよう定めなけ</t>
    <rPh sb="32" eb="34">
      <t>シャッカ</t>
    </rPh>
    <rPh sb="34" eb="35">
      <t>ケン</t>
    </rPh>
    <phoneticPr fontId="1"/>
  </si>
  <si>
    <t>ればならない。また、権利変換計画書においては、再開発組合が施設建築物の一部を賃貸する場合に</t>
    <phoneticPr fontId="1"/>
  </si>
  <si>
    <t>おける</t>
    <phoneticPr fontId="1"/>
  </si>
  <si>
    <t>の概算額及び家賃以外の</t>
    <rPh sb="1" eb="3">
      <t>ガイサン</t>
    </rPh>
    <rPh sb="3" eb="4">
      <t>ガク</t>
    </rPh>
    <rPh sb="4" eb="5">
      <t>オヨ</t>
    </rPh>
    <rPh sb="6" eb="8">
      <t>ヤチン</t>
    </rPh>
    <rPh sb="8" eb="10">
      <t>イガイ</t>
    </rPh>
    <phoneticPr fontId="1"/>
  </si>
  <si>
    <t>の概要を記載しなければ</t>
    <rPh sb="1" eb="3">
      <t>ガイヨウ</t>
    </rPh>
    <rPh sb="4" eb="6">
      <t>キサイ</t>
    </rPh>
    <phoneticPr fontId="1"/>
  </si>
  <si>
    <t>ならない。』</t>
    <phoneticPr fontId="1"/>
  </si>
  <si>
    <t>［No３］　(設問1)の解答はマークシートに記入し、(設問2)の解答は記述式解答用紙に記入しなさい。</t>
    <phoneticPr fontId="1"/>
  </si>
  <si>
    <t>　［No３］</t>
    <phoneticPr fontId="1"/>
  </si>
  <si>
    <t>　某市内のある地区において、再開発勉強会が設立され、再開発プランナーであるあなたは、この地</t>
    <rPh sb="1" eb="2">
      <t>ボウ</t>
    </rPh>
    <rPh sb="2" eb="4">
      <t>シナイ</t>
    </rPh>
    <phoneticPr fontId="1"/>
  </si>
  <si>
    <t>区での市衝地再開発事業の事業成立性について診断が求められています。診断にあたり、下記に示す</t>
    <phoneticPr fontId="1"/>
  </si>
  <si>
    <t>とおり、A ・ B の2つの用途別のケースで比較検証するものとします。</t>
    <phoneticPr fontId="1"/>
  </si>
  <si>
    <t>　以下、各設問の指示に従い答えなさい。また、（設問１）の解答①～⑦はマークシートに、く設間２）</t>
    <phoneticPr fontId="1"/>
  </si>
  <si>
    <t>の解答⑥～⑪は記述式解答用紙にそれぞれ記入しなさい。</t>
    <phoneticPr fontId="1"/>
  </si>
  <si>
    <t>【合計15点】</t>
    <rPh sb="1" eb="3">
      <t>ゴウケイ</t>
    </rPh>
    <rPh sb="5" eb="6">
      <t>テン</t>
    </rPh>
    <phoneticPr fontId="1"/>
  </si>
  <si>
    <t>再開発モデルプランの概要</t>
    <rPh sb="0" eb="3">
      <t>サイカイハツ</t>
    </rPh>
    <rPh sb="10" eb="12">
      <t>ガイヨウ</t>
    </rPh>
    <phoneticPr fontId="1"/>
  </si>
  <si>
    <t>資金計画の概要</t>
    <rPh sb="0" eb="2">
      <t>シキン</t>
    </rPh>
    <rPh sb="2" eb="4">
      <t>ケイカク</t>
    </rPh>
    <rPh sb="5" eb="7">
      <t>ガイヨウ</t>
    </rPh>
    <phoneticPr fontId="1"/>
  </si>
  <si>
    <t>「事業成立に関する各者の前提条件」</t>
    <rPh sb="1" eb="3">
      <t>ジギョウ</t>
    </rPh>
    <rPh sb="3" eb="5">
      <t>セイリツ</t>
    </rPh>
    <rPh sb="6" eb="7">
      <t>カン</t>
    </rPh>
    <rPh sb="9" eb="10">
      <t>カク</t>
    </rPh>
    <rPh sb="10" eb="11">
      <t>シャ</t>
    </rPh>
    <rPh sb="12" eb="14">
      <t>ゼンテイ</t>
    </rPh>
    <rPh sb="14" eb="16">
      <t>ジョウケン</t>
    </rPh>
    <phoneticPr fontId="1"/>
  </si>
  <si>
    <t>　デベロッパー</t>
    <phoneticPr fontId="1"/>
  </si>
  <si>
    <t>３）分譲住宅</t>
    <phoneticPr fontId="1"/>
  </si>
  <si>
    <t>・分譲価格から勘案した保留床買取価格は専有面積当たり、平均700千円/㎡を上限とする。</t>
    <rPh sb="14" eb="15">
      <t>カ</t>
    </rPh>
    <rPh sb="33" eb="34">
      <t>エン</t>
    </rPh>
    <phoneticPr fontId="1"/>
  </si>
  <si>
    <t>・専有面積70㎡平均として、総戸数 250 戸を上限とする。</t>
    <rPh sb="24" eb="26">
      <t>ジョウゲン</t>
    </rPh>
    <phoneticPr fontId="1"/>
  </si>
  <si>
    <t>１）地　権　者</t>
    <rPh sb="2" eb="3">
      <t>チ</t>
    </rPh>
    <rPh sb="4" eb="5">
      <t>ケン</t>
    </rPh>
    <rPh sb="6" eb="7">
      <t>モノ</t>
    </rPh>
    <phoneticPr fontId="1"/>
  </si>
  <si>
    <t>２）キーテナント</t>
    <phoneticPr fontId="1"/>
  </si>
  <si>
    <t>４）事務所所有
　デベロッパー</t>
    <rPh sb="2" eb="4">
      <t>ジム</t>
    </rPh>
    <rPh sb="4" eb="5">
      <t>ショ</t>
    </rPh>
    <rPh sb="5" eb="7">
      <t>ショユウ</t>
    </rPh>
    <phoneticPr fontId="1"/>
  </si>
  <si>
    <t>・従前、全員が床運用による賃料収入を得ており、全員が権利変換を希望している。</t>
    <rPh sb="28" eb="30">
      <t>ヘンカン</t>
    </rPh>
    <phoneticPr fontId="1"/>
  </si>
  <si>
    <t>・従後は、全員が店舗床(の共有持分)を取得し、キーテナントからの賃料収入を見込む。</t>
    <phoneticPr fontId="1"/>
  </si>
  <si>
    <t>　する。</t>
    <phoneticPr fontId="1"/>
  </si>
  <si>
    <t>・売り場面積5,000㎡～8,000㎡を希望。</t>
    <phoneticPr fontId="1"/>
  </si>
  <si>
    <t>・,店舗床に権利床以外の保留床が出た場合は、1,800百万円を上限に床取得可能。</t>
    <phoneticPr fontId="1"/>
  </si>
  <si>
    <t xml:space="preserve"> 計画容積率</t>
    <rPh sb="1" eb="3">
      <t>ケイカク</t>
    </rPh>
    <rPh sb="3" eb="5">
      <t>ヨウセキ</t>
    </rPh>
    <rPh sb="5" eb="6">
      <t>リツ</t>
    </rPh>
    <phoneticPr fontId="1"/>
  </si>
  <si>
    <t xml:space="preserve"> 容積対象延面積</t>
    <rPh sb="1" eb="3">
      <t>ヨウセキ</t>
    </rPh>
    <rPh sb="3" eb="5">
      <t>タイショウ</t>
    </rPh>
    <rPh sb="5" eb="6">
      <t>ノベ</t>
    </rPh>
    <rPh sb="6" eb="8">
      <t>メンセキ</t>
    </rPh>
    <phoneticPr fontId="1"/>
  </si>
  <si>
    <t xml:space="preserve"> ２） 施設建築敷地</t>
    <rPh sb="4" eb="6">
      <t>シセツ</t>
    </rPh>
    <rPh sb="6" eb="8">
      <t>ケンチク</t>
    </rPh>
    <rPh sb="8" eb="10">
      <t>シキチ</t>
    </rPh>
    <phoneticPr fontId="1"/>
  </si>
  <si>
    <t xml:space="preserve"> ３） 施設計画概要</t>
    <rPh sb="4" eb="6">
      <t>シセツ</t>
    </rPh>
    <rPh sb="6" eb="8">
      <t>ケイカク</t>
    </rPh>
    <rPh sb="8" eb="10">
      <t>ガイヨウ</t>
    </rPh>
    <phoneticPr fontId="1"/>
  </si>
  <si>
    <t xml:space="preserve"> １） 地区面積</t>
    <rPh sb="4" eb="6">
      <t>チク</t>
    </rPh>
    <rPh sb="6" eb="8">
      <t>メンセキ</t>
    </rPh>
    <phoneticPr fontId="1"/>
  </si>
  <si>
    <t xml:space="preserve"> ４） ケース別面積</t>
    <rPh sb="7" eb="8">
      <t>ベツ</t>
    </rPh>
    <rPh sb="8" eb="10">
      <t>メンセキ</t>
    </rPh>
    <phoneticPr fontId="1"/>
  </si>
  <si>
    <t>ケースA</t>
    <phoneticPr fontId="1"/>
  </si>
  <si>
    <t>ケースB</t>
    <phoneticPr fontId="1"/>
  </si>
  <si>
    <t>事務所</t>
    <rPh sb="0" eb="2">
      <t>ジム</t>
    </rPh>
    <rPh sb="2" eb="3">
      <t>ショ</t>
    </rPh>
    <phoneticPr fontId="1"/>
  </si>
  <si>
    <t xml:space="preserve"> 専有面積</t>
    <rPh sb="1" eb="3">
      <t>センユウ</t>
    </rPh>
    <rPh sb="3" eb="5">
      <t>メンセキ</t>
    </rPh>
    <phoneticPr fontId="1"/>
  </si>
  <si>
    <t>高層階</t>
    <rPh sb="0" eb="3">
      <t>コウソウカイ</t>
    </rPh>
    <phoneticPr fontId="1"/>
  </si>
  <si>
    <t>低層階</t>
    <rPh sb="0" eb="2">
      <t>テイソウ</t>
    </rPh>
    <rPh sb="2" eb="3">
      <t>カイ</t>
    </rPh>
    <phoneticPr fontId="1"/>
  </si>
  <si>
    <t xml:space="preserve"> ２） 補助金</t>
    <rPh sb="4" eb="7">
      <t>ホジョキン</t>
    </rPh>
    <phoneticPr fontId="1"/>
  </si>
  <si>
    <t xml:space="preserve"> １） 事業費の総額</t>
    <rPh sb="4" eb="7">
      <t>ジギョウヒ</t>
    </rPh>
    <rPh sb="8" eb="10">
      <t>ソウガク</t>
    </rPh>
    <phoneticPr fontId="1"/>
  </si>
  <si>
    <t xml:space="preserve"> ３） 従前資産評価額</t>
    <rPh sb="4" eb="6">
      <t>ジュウゼン</t>
    </rPh>
    <rPh sb="6" eb="8">
      <t>シサン</t>
    </rPh>
    <rPh sb="8" eb="11">
      <t>ヒョウカガク</t>
    </rPh>
    <phoneticPr fontId="1"/>
  </si>
  <si>
    <t xml:space="preserve"> うち土地</t>
    <rPh sb="3" eb="5">
      <t>トチ</t>
    </rPh>
    <phoneticPr fontId="1"/>
  </si>
  <si>
    <t xml:space="preserve"> うち建物</t>
    <rPh sb="3" eb="5">
      <t>タテモノ</t>
    </rPh>
    <phoneticPr fontId="1"/>
  </si>
  <si>
    <t>記入しなさい。各数値は指定された単位未満をそれぞれ四捨五入した整数とし、その後の計算</t>
    <phoneticPr fontId="1"/>
  </si>
  <si>
    <t>（設問１） 各算定項目 （①～⑦） に相当する数値を前記の諸条件に基づき算出し、マークシートに</t>
    <rPh sb="1" eb="3">
      <t>セツモン</t>
    </rPh>
    <phoneticPr fontId="1"/>
  </si>
  <si>
    <t>はその数値を用いて計算しなさい。</t>
    <rPh sb="3" eb="5">
      <t>スウチ</t>
    </rPh>
    <rPh sb="6" eb="7">
      <t>モチ</t>
    </rPh>
    <rPh sb="9" eb="11">
      <t>ケイサン</t>
    </rPh>
    <phoneticPr fontId="1"/>
  </si>
  <si>
    <t>【①～⑦各１点、計７点】</t>
    <rPh sb="4" eb="5">
      <t>カク</t>
    </rPh>
    <rPh sb="6" eb="7">
      <t>テン</t>
    </rPh>
    <rPh sb="8" eb="9">
      <t>ケイ</t>
    </rPh>
    <rPh sb="10" eb="11">
      <t>テン</t>
    </rPh>
    <phoneticPr fontId="1"/>
  </si>
  <si>
    <t xml:space="preserve"> ケースA</t>
    <phoneticPr fontId="1"/>
  </si>
  <si>
    <t xml:space="preserve"> ケースB</t>
    <phoneticPr fontId="1"/>
  </si>
  <si>
    <t xml:space="preserve"> （１） 再開発後の床価格の総額　（総床価額）</t>
    <rPh sb="5" eb="8">
      <t>サイカイハツ</t>
    </rPh>
    <rPh sb="8" eb="9">
      <t>ゴ</t>
    </rPh>
    <rPh sb="10" eb="11">
      <t>ユカ</t>
    </rPh>
    <rPh sb="11" eb="13">
      <t>カカク</t>
    </rPh>
    <rPh sb="14" eb="16">
      <t>ソウガク</t>
    </rPh>
    <rPh sb="18" eb="19">
      <t>ソウ</t>
    </rPh>
    <rPh sb="19" eb="20">
      <t>ユカ</t>
    </rPh>
    <rPh sb="20" eb="22">
      <t>カガク</t>
    </rPh>
    <phoneticPr fontId="1"/>
  </si>
  <si>
    <t>　前提条件を満たして</t>
    <rPh sb="1" eb="5">
      <t>ゼンテイジョウケン</t>
    </rPh>
    <rPh sb="6" eb="7">
      <t>ミ</t>
    </rPh>
    <phoneticPr fontId="1"/>
  </si>
  <si>
    <t>　　（いる・いない）</t>
    <phoneticPr fontId="1"/>
  </si>
  <si>
    <t xml:space="preserve"> ⑧地権者の立場から見た、店舗の賃料収入について</t>
    <rPh sb="2" eb="5">
      <t>チケンシャ</t>
    </rPh>
    <rPh sb="6" eb="8">
      <t>タチバ</t>
    </rPh>
    <rPh sb="10" eb="11">
      <t>ミ</t>
    </rPh>
    <rPh sb="13" eb="15">
      <t>テンポ</t>
    </rPh>
    <rPh sb="16" eb="18">
      <t>チンリョウ</t>
    </rPh>
    <rPh sb="18" eb="20">
      <t>シュウニュウ</t>
    </rPh>
    <phoneticPr fontId="1"/>
  </si>
  <si>
    <t>理由：</t>
    <rPh sb="0" eb="2">
      <t>リユウ</t>
    </rPh>
    <phoneticPr fontId="1"/>
  </si>
  <si>
    <t xml:space="preserve"> ⑧キーテナントの立場から見た、保留床の買取価格について</t>
    <rPh sb="9" eb="11">
      <t>タチバ</t>
    </rPh>
    <rPh sb="13" eb="14">
      <t>ミ</t>
    </rPh>
    <rPh sb="16" eb="18">
      <t>ホリュウ</t>
    </rPh>
    <rPh sb="18" eb="19">
      <t>ショウ</t>
    </rPh>
    <rPh sb="20" eb="22">
      <t>カイトリ</t>
    </rPh>
    <rPh sb="22" eb="24">
      <t>カカク</t>
    </rPh>
    <phoneticPr fontId="1"/>
  </si>
  <si>
    <t xml:space="preserve"> ⑧分譲住宅デベロッパーから見た、保留床の買取価格について</t>
    <rPh sb="2" eb="4">
      <t>ブンジョウ</t>
    </rPh>
    <rPh sb="4" eb="6">
      <t>ジュウタク</t>
    </rPh>
    <rPh sb="14" eb="15">
      <t>ミ</t>
    </rPh>
    <rPh sb="17" eb="19">
      <t>ホリュウ</t>
    </rPh>
    <rPh sb="19" eb="20">
      <t>ユカ</t>
    </rPh>
    <rPh sb="21" eb="23">
      <t>カイトリ</t>
    </rPh>
    <rPh sb="23" eb="25">
      <t>カカク</t>
    </rPh>
    <phoneticPr fontId="1"/>
  </si>
  <si>
    <t xml:space="preserve"> ⑧事務所所有デベロッパーの立場から見た、保留床の還元利回りについて</t>
    <rPh sb="2" eb="4">
      <t>ジム</t>
    </rPh>
    <rPh sb="4" eb="5">
      <t>ショ</t>
    </rPh>
    <rPh sb="5" eb="7">
      <t>ショユウ</t>
    </rPh>
    <rPh sb="14" eb="16">
      <t>タチバ</t>
    </rPh>
    <rPh sb="18" eb="19">
      <t>ミ</t>
    </rPh>
    <rPh sb="21" eb="23">
      <t>ホリュウ</t>
    </rPh>
    <rPh sb="23" eb="24">
      <t>ユカ</t>
    </rPh>
    <rPh sb="25" eb="27">
      <t>カンゲン</t>
    </rPh>
    <rPh sb="27" eb="29">
      <t>リマワ</t>
    </rPh>
    <phoneticPr fontId="1"/>
  </si>
  <si>
    <t>（設問２） 以上の算定結果等を踏まえ、ケースA、B それぞれが再開発事業として成立しているか</t>
    <rPh sb="1" eb="3">
      <t>セツモン</t>
    </rPh>
    <phoneticPr fontId="1"/>
  </si>
  <si>
    <t>診断します。下記の⑧～⑪の各項目について、「事業成立に関する各者の前提条件」を参考に、</t>
    <phoneticPr fontId="1"/>
  </si>
  <si>
    <t>その理由を記述し、（　　）内の　いる・いない　のいずれかを〇で囲みなさい。</t>
    <rPh sb="5" eb="7">
      <t>キジュツ</t>
    </rPh>
    <rPh sb="13" eb="14">
      <t>ナイ</t>
    </rPh>
    <rPh sb="31" eb="32">
      <t>カコ</t>
    </rPh>
    <phoneticPr fontId="1"/>
  </si>
  <si>
    <t>なお、理由については、下記の例に倣い、計算等の数値を記述し、記述式解答用紙に記入し</t>
    <rPh sb="3" eb="5">
      <t>リユウ</t>
    </rPh>
    <rPh sb="11" eb="13">
      <t>カキ</t>
    </rPh>
    <rPh sb="14" eb="15">
      <t>レイ</t>
    </rPh>
    <rPh sb="16" eb="17">
      <t>ナラ</t>
    </rPh>
    <rPh sb="19" eb="21">
      <t>ケイサン</t>
    </rPh>
    <rPh sb="21" eb="22">
      <t>トウ</t>
    </rPh>
    <rPh sb="23" eb="25">
      <t>スウチ</t>
    </rPh>
    <rPh sb="26" eb="28">
      <t>キジュツ</t>
    </rPh>
    <rPh sb="30" eb="32">
      <t>キジュツ</t>
    </rPh>
    <rPh sb="32" eb="33">
      <t>シキ</t>
    </rPh>
    <rPh sb="33" eb="35">
      <t>カイトウ</t>
    </rPh>
    <rPh sb="35" eb="37">
      <t>ヨウシ</t>
    </rPh>
    <rPh sb="38" eb="40">
      <t>キニュウ</t>
    </rPh>
    <phoneticPr fontId="1"/>
  </si>
  <si>
    <t>なさい。</t>
    <phoneticPr fontId="1"/>
  </si>
  <si>
    <t>【⑧～⑪各２点、計８点】</t>
    <rPh sb="4" eb="5">
      <t>カク</t>
    </rPh>
    <rPh sb="6" eb="7">
      <t>テン</t>
    </rPh>
    <rPh sb="8" eb="9">
      <t>ケイ</t>
    </rPh>
    <rPh sb="10" eb="11">
      <t>テン</t>
    </rPh>
    <phoneticPr fontId="1"/>
  </si>
  <si>
    <t>理由（例）：賃料収入・・・・であり、条件設定・・・を下回っている。</t>
    <rPh sb="0" eb="2">
      <t>リユウ</t>
    </rPh>
    <rPh sb="3" eb="4">
      <t>レイ</t>
    </rPh>
    <rPh sb="6" eb="8">
      <t>チンリョウ</t>
    </rPh>
    <rPh sb="8" eb="10">
      <t>シュウニュウ</t>
    </rPh>
    <rPh sb="18" eb="20">
      <t>ジョウケン</t>
    </rPh>
    <rPh sb="20" eb="22">
      <t>セッテイ</t>
    </rPh>
    <rPh sb="26" eb="28">
      <t>シタマワ</t>
    </rPh>
    <phoneticPr fontId="1"/>
  </si>
  <si>
    <t xml:space="preserve"> （２） 用途別の床価額の総額</t>
    <rPh sb="5" eb="7">
      <t>ヨウト</t>
    </rPh>
    <rPh sb="7" eb="8">
      <t>ベツ</t>
    </rPh>
    <rPh sb="9" eb="10">
      <t>ユカ</t>
    </rPh>
    <rPh sb="10" eb="12">
      <t>カガク</t>
    </rPh>
    <rPh sb="13" eb="15">
      <t>ソウガク</t>
    </rPh>
    <phoneticPr fontId="1"/>
  </si>
  <si>
    <t>　　住宅</t>
    <rPh sb="2" eb="4">
      <t>ジュウタク</t>
    </rPh>
    <phoneticPr fontId="1"/>
  </si>
  <si>
    <t>　　店舗</t>
    <rPh sb="2" eb="4">
      <t>テンポ</t>
    </rPh>
    <phoneticPr fontId="1"/>
  </si>
  <si>
    <t xml:space="preserve"> ①</t>
    <phoneticPr fontId="1"/>
  </si>
  <si>
    <t>ケース A</t>
    <phoneticPr fontId="1"/>
  </si>
  <si>
    <t>　（住宅と店舗の容積対象の床単価比を 80：100 と</t>
    <rPh sb="2" eb="4">
      <t>ジュウタク</t>
    </rPh>
    <rPh sb="5" eb="7">
      <t>テンポ</t>
    </rPh>
    <rPh sb="8" eb="10">
      <t>ヨウセキ</t>
    </rPh>
    <rPh sb="10" eb="12">
      <t>タイショウ</t>
    </rPh>
    <rPh sb="13" eb="14">
      <t>ユカ</t>
    </rPh>
    <rPh sb="14" eb="16">
      <t>タンカ</t>
    </rPh>
    <rPh sb="16" eb="17">
      <t>ヒ</t>
    </rPh>
    <phoneticPr fontId="1"/>
  </si>
  <si>
    <t>ケース B</t>
    <phoneticPr fontId="1"/>
  </si>
  <si>
    <t>　　して、床価額の総額から求める。）</t>
    <rPh sb="5" eb="6">
      <t>ユカ</t>
    </rPh>
    <rPh sb="6" eb="8">
      <t>カガク</t>
    </rPh>
    <rPh sb="9" eb="11">
      <t>ソウガク</t>
    </rPh>
    <rPh sb="13" eb="14">
      <t>モト</t>
    </rPh>
    <phoneticPr fontId="1"/>
  </si>
  <si>
    <t>　（店舗の床価格をケースAで求めた商業の床価</t>
    <rPh sb="2" eb="4">
      <t>テンポ</t>
    </rPh>
    <rPh sb="5" eb="6">
      <t>ユカ</t>
    </rPh>
    <rPh sb="6" eb="8">
      <t>カカク</t>
    </rPh>
    <rPh sb="14" eb="15">
      <t>モト</t>
    </rPh>
    <rPh sb="17" eb="19">
      <t>ショウギョウ</t>
    </rPh>
    <rPh sb="20" eb="21">
      <t>ユカ</t>
    </rPh>
    <rPh sb="21" eb="22">
      <t>アタイ</t>
    </rPh>
    <phoneticPr fontId="1"/>
  </si>
  <si>
    <t>　　格と同額として、床価額の総額から求める。）</t>
    <rPh sb="2" eb="3">
      <t>カク</t>
    </rPh>
    <rPh sb="4" eb="6">
      <t>ドウガク</t>
    </rPh>
    <rPh sb="10" eb="11">
      <t>ユカ</t>
    </rPh>
    <rPh sb="11" eb="13">
      <t>カガク</t>
    </rPh>
    <rPh sb="14" eb="16">
      <t>ソウガク</t>
    </rPh>
    <rPh sb="18" eb="19">
      <t>モト</t>
    </rPh>
    <phoneticPr fontId="1"/>
  </si>
  <si>
    <t xml:space="preserve"> （３） 事業性の検証</t>
    <rPh sb="5" eb="8">
      <t>ジギョウセイ</t>
    </rPh>
    <rPh sb="9" eb="11">
      <t>ケンショウ</t>
    </rPh>
    <phoneticPr fontId="1"/>
  </si>
  <si>
    <t>・地権者が取得する店舗の売り場面積の総合計</t>
    <phoneticPr fontId="1"/>
  </si>
  <si>
    <t>・地権者が取得する店舗の月額賃料収入合計（経費除く）</t>
    <rPh sb="14" eb="16">
      <t>チンリョウ</t>
    </rPh>
    <phoneticPr fontId="1"/>
  </si>
  <si>
    <t>・住宅の専有面積当たりの平均床単価（ケースA）</t>
    <phoneticPr fontId="1"/>
  </si>
  <si>
    <t>・事務所の専有面積当たりの平均床単価（ケースB）</t>
    <phoneticPr fontId="1"/>
  </si>
  <si>
    <t>千円/月</t>
    <rPh sb="0" eb="2">
      <t>センエン</t>
    </rPh>
    <rPh sb="3" eb="4">
      <t>ツキ</t>
    </rPh>
    <phoneticPr fontId="1"/>
  </si>
  <si>
    <t>千円/㎡</t>
    <rPh sb="0" eb="2">
      <t>センエン</t>
    </rPh>
    <phoneticPr fontId="1"/>
  </si>
  <si>
    <t>千円/㎡</t>
    <rPh sb="0" eb="3">
      <t>センエン・</t>
    </rPh>
    <phoneticPr fontId="1"/>
  </si>
  <si>
    <t xml:space="preserve"> ⑤</t>
    <phoneticPr fontId="1"/>
  </si>
  <si>
    <t xml:space="preserve"> ⑥</t>
    <phoneticPr fontId="1"/>
  </si>
  <si>
    <t xml:space="preserve"> ⑦</t>
    <phoneticPr fontId="1"/>
  </si>
  <si>
    <t>　［No４］　の解答はマークシートに記入しなさい。</t>
    <phoneticPr fontId="1"/>
  </si>
  <si>
    <t>［No４］</t>
    <phoneticPr fontId="1"/>
  </si>
  <si>
    <t>【合計10点】</t>
    <rPh sb="1" eb="3">
      <t>ゴウケイ</t>
    </rPh>
    <rPh sb="5" eb="6">
      <t>テン</t>
    </rPh>
    <phoneticPr fontId="1"/>
  </si>
  <si>
    <t>　A地区の再開発事業において、権利者法人が全ての保留床を取得して賃貸運営する事業方式を検</t>
    <phoneticPr fontId="1"/>
  </si>
  <si>
    <t>討しています。</t>
    <rPh sb="0" eb="1">
      <t>トウ</t>
    </rPh>
    <phoneticPr fontId="1"/>
  </si>
  <si>
    <t xml:space="preserve">　賃貸予定のテナントとの事前交渉も進む中で、担当している再開発プランナーが長期収支予測試
</t>
    <phoneticPr fontId="1"/>
  </si>
  <si>
    <t>　以下の設間に答えなさい。なお、解答はマークシートに記入しなさい。</t>
    <phoneticPr fontId="1"/>
  </si>
  <si>
    <t xml:space="preserve">算表（表-３）を作成しました。保留床取得時点の資金収支は表－１のとおりです。
</t>
    <phoneticPr fontId="1"/>
  </si>
  <si>
    <t>表―１　資金収支表</t>
    <rPh sb="0" eb="1">
      <t>ヒョウ</t>
    </rPh>
    <rPh sb="4" eb="6">
      <t>シキン</t>
    </rPh>
    <rPh sb="6" eb="8">
      <t>シュウシ</t>
    </rPh>
    <rPh sb="8" eb="9">
      <t>ヒョウ</t>
    </rPh>
    <phoneticPr fontId="1"/>
  </si>
  <si>
    <t>取得価格（総投資額）</t>
    <rPh sb="0" eb="2">
      <t>シュトク</t>
    </rPh>
    <rPh sb="2" eb="4">
      <t>カカク</t>
    </rPh>
    <rPh sb="5" eb="9">
      <t>ソウトウシガク</t>
    </rPh>
    <phoneticPr fontId="1"/>
  </si>
  <si>
    <t>資本金</t>
    <rPh sb="0" eb="3">
      <t>シホンキン</t>
    </rPh>
    <phoneticPr fontId="1"/>
  </si>
  <si>
    <t>預り金（敷金）</t>
    <rPh sb="0" eb="1">
      <t>アズカ</t>
    </rPh>
    <rPh sb="2" eb="3">
      <t>キン</t>
    </rPh>
    <rPh sb="4" eb="6">
      <t>シキキン</t>
    </rPh>
    <phoneticPr fontId="1"/>
  </si>
  <si>
    <t>借入金（長期）</t>
    <rPh sb="0" eb="2">
      <t>カリイレ</t>
    </rPh>
    <rPh sb="2" eb="3">
      <t>キン</t>
    </rPh>
    <rPh sb="4" eb="6">
      <t>チョウキ</t>
    </rPh>
    <phoneticPr fontId="1"/>
  </si>
  <si>
    <t xml:space="preserve"> 千円</t>
    <rPh sb="1" eb="3">
      <t>センエン</t>
    </rPh>
    <phoneticPr fontId="1"/>
  </si>
  <si>
    <t xml:space="preserve">　不動産事業の適否を判断する以下の指標の説明内容として適切なものを表-2から選び、
</t>
    <phoneticPr fontId="1"/>
  </si>
  <si>
    <t>①～⑤欄に該当する記号（イ～へ）をマークシートに記入しなさい。　　　　　　　</t>
    <phoneticPr fontId="1"/>
  </si>
  <si>
    <t xml:space="preserve"> 【①～⑤各１点、計５点】</t>
    <phoneticPr fontId="1"/>
  </si>
  <si>
    <t>説明内容</t>
    <rPh sb="0" eb="2">
      <t>セツメイ</t>
    </rPh>
    <rPh sb="2" eb="4">
      <t>ナイヨウ</t>
    </rPh>
    <phoneticPr fontId="1"/>
  </si>
  <si>
    <t>判断指標</t>
    <rPh sb="0" eb="2">
      <t>ハンダン</t>
    </rPh>
    <rPh sb="2" eb="4">
      <t>シヒョウ</t>
    </rPh>
    <phoneticPr fontId="1"/>
  </si>
  <si>
    <t xml:space="preserve"> 経常利益黒字転換年</t>
    <rPh sb="1" eb="3">
      <t>ケイジョウ</t>
    </rPh>
    <rPh sb="3" eb="5">
      <t>リエキ</t>
    </rPh>
    <rPh sb="5" eb="7">
      <t>クロジ</t>
    </rPh>
    <rPh sb="7" eb="9">
      <t>テンカン</t>
    </rPh>
    <rPh sb="9" eb="10">
      <t>ネン</t>
    </rPh>
    <phoneticPr fontId="1"/>
  </si>
  <si>
    <t xml:space="preserve"> 累積赤字解消年</t>
    <rPh sb="1" eb="3">
      <t>ルイセキ</t>
    </rPh>
    <rPh sb="3" eb="5">
      <t>アカジ</t>
    </rPh>
    <rPh sb="5" eb="7">
      <t>カイショウ</t>
    </rPh>
    <rPh sb="7" eb="8">
      <t>ネン</t>
    </rPh>
    <phoneticPr fontId="1"/>
  </si>
  <si>
    <t xml:space="preserve"> 借入金完済可能年</t>
    <rPh sb="1" eb="4">
      <t>シャクニュウキン</t>
    </rPh>
    <rPh sb="4" eb="6">
      <t>カンサイ</t>
    </rPh>
    <rPh sb="6" eb="8">
      <t>カノウ</t>
    </rPh>
    <rPh sb="8" eb="9">
      <t>ネン</t>
    </rPh>
    <phoneticPr fontId="1"/>
  </si>
  <si>
    <t xml:space="preserve"> 投下資本回収年</t>
    <rPh sb="1" eb="3">
      <t>トウカ</t>
    </rPh>
    <rPh sb="3" eb="5">
      <t>シホン</t>
    </rPh>
    <rPh sb="5" eb="7">
      <t>カイシュウ</t>
    </rPh>
    <rPh sb="7" eb="8">
      <t>ネン</t>
    </rPh>
    <phoneticPr fontId="1"/>
  </si>
  <si>
    <t xml:space="preserve"> 投資総利回り （表面利回り）</t>
    <rPh sb="1" eb="3">
      <t>トウシ</t>
    </rPh>
    <rPh sb="3" eb="4">
      <t>ソウ</t>
    </rPh>
    <rPh sb="4" eb="6">
      <t>リマワ</t>
    </rPh>
    <rPh sb="9" eb="11">
      <t>ヒョウメン</t>
    </rPh>
    <rPh sb="11" eb="13">
      <t>リマワ</t>
    </rPh>
    <phoneticPr fontId="1"/>
  </si>
  <si>
    <t>表―２</t>
    <rPh sb="0" eb="2">
      <t>ヒョウー</t>
    </rPh>
    <phoneticPr fontId="1"/>
  </si>
  <si>
    <t>記号</t>
    <rPh sb="0" eb="2">
      <t>キゴウ</t>
    </rPh>
    <phoneticPr fontId="1"/>
  </si>
  <si>
    <t>説　明　内　容</t>
    <rPh sb="0" eb="1">
      <t>セツ</t>
    </rPh>
    <rPh sb="2" eb="3">
      <t>アキラ</t>
    </rPh>
    <rPh sb="4" eb="5">
      <t>ウチ</t>
    </rPh>
    <rPh sb="6" eb="7">
      <t>カタチ</t>
    </rPh>
    <phoneticPr fontId="1"/>
  </si>
  <si>
    <t>イ</t>
    <phoneticPr fontId="1"/>
  </si>
  <si>
    <t>ロ</t>
    <phoneticPr fontId="1"/>
  </si>
  <si>
    <t>ハ</t>
    <phoneticPr fontId="1"/>
  </si>
  <si>
    <t>二</t>
    <rPh sb="0" eb="1">
      <t>ニ</t>
    </rPh>
    <phoneticPr fontId="1"/>
  </si>
  <si>
    <t>ホ</t>
    <phoneticPr fontId="1"/>
  </si>
  <si>
    <t>へ</t>
    <phoneticPr fontId="1"/>
  </si>
  <si>
    <t>共益費等を除く年間賃料収入総額の取得額（総投資額）に対する割合。この割合で収益
力を大まかに判断する。　</t>
    <rPh sb="46" eb="48">
      <t>ハンダン</t>
    </rPh>
    <phoneticPr fontId="1"/>
  </si>
  <si>
    <t>余剰金の累積が借入金の残高を上回る年度。この年数で事業の収益性を判断する。</t>
    <rPh sb="0" eb="2">
      <t>ヨジョウ</t>
    </rPh>
    <rPh sb="14" eb="16">
      <t>ウワマワ</t>
    </rPh>
    <phoneticPr fontId="1"/>
  </si>
  <si>
    <t>税引前利益が黒字転換する年度。この年度がいつかで事業の収益性を判断する。</t>
    <phoneticPr fontId="1"/>
  </si>
  <si>
    <t>余剰金の累計が自己資金（資本金）、預り金と借入金残高合計を上回る年度。この事
業を中止しても預り金と借入金を返済し、自己資金（資本全）を回収できる。この年度が
いつかで事業の収益性を判断する。</t>
    <rPh sb="4" eb="6">
      <t>ルイケイ</t>
    </rPh>
    <rPh sb="21" eb="23">
      <t>カリイレ</t>
    </rPh>
    <rPh sb="24" eb="26">
      <t>ザンダカ</t>
    </rPh>
    <rPh sb="29" eb="31">
      <t>ウワマワ</t>
    </rPh>
    <rPh sb="37" eb="38">
      <t>コト</t>
    </rPh>
    <rPh sb="50" eb="52">
      <t>シャクニュウ</t>
    </rPh>
    <rPh sb="87" eb="90">
      <t>シュウエキセイ</t>
    </rPh>
    <rPh sb="91" eb="93">
      <t>ハンダン</t>
    </rPh>
    <phoneticPr fontId="1"/>
  </si>
  <si>
    <t>長期収支の計算において、長期借入金などの返済の資金が不足する割合。この資金ショー
トの度合いで事業の収益性を判断する。</t>
    <phoneticPr fontId="1"/>
  </si>
  <si>
    <t>税引前利益の赤字の累積が解消できる年度。この年度がいつかで事業の収益性を判断する。</t>
    <phoneticPr fontId="1"/>
  </si>
  <si>
    <t>（設問２）</t>
    <rPh sb="1" eb="3">
      <t>セツモン</t>
    </rPh>
    <phoneticPr fontId="1"/>
  </si>
  <si>
    <t xml:space="preserve">　表―１ 資金収支表及び表-３ 長期収支予測試算表より以下⑥～⑩に相当する数値等をマークシー
</t>
    <phoneticPr fontId="1"/>
  </si>
  <si>
    <t>トに記入しなさい。</t>
    <phoneticPr fontId="1"/>
  </si>
  <si>
    <t>注１： ⑨ 、⑩は、小数点以下第二位を四捨五入して小数点第一位までの数値を記載しなさい。</t>
    <rPh sb="0" eb="1">
      <t>チュウ</t>
    </rPh>
    <phoneticPr fontId="1"/>
  </si>
  <si>
    <t>注２： ⑨ については、1年度から5年度までの平均値により算出しなさい。</t>
    <rPh sb="0" eb="1">
      <t>チュウ</t>
    </rPh>
    <phoneticPr fontId="1"/>
  </si>
  <si>
    <t>【⑥～⑩各１点、計５点】</t>
    <rPh sb="4" eb="5">
      <t>カク</t>
    </rPh>
    <rPh sb="6" eb="7">
      <t>テン</t>
    </rPh>
    <rPh sb="8" eb="9">
      <t>ケイ</t>
    </rPh>
    <rPh sb="10" eb="11">
      <t>テン</t>
    </rPh>
    <phoneticPr fontId="1"/>
  </si>
  <si>
    <t>・累積赤字解消年</t>
    <rPh sb="1" eb="3">
      <t>ルイセキ</t>
    </rPh>
    <rPh sb="3" eb="5">
      <t>アカジ</t>
    </rPh>
    <rPh sb="5" eb="7">
      <t>カイショウ</t>
    </rPh>
    <rPh sb="7" eb="8">
      <t>ネン</t>
    </rPh>
    <phoneticPr fontId="1"/>
  </si>
  <si>
    <t>・借入金完済可能年</t>
    <rPh sb="1" eb="4">
      <t>シャクニュウキン</t>
    </rPh>
    <rPh sb="4" eb="6">
      <t>カンサイ</t>
    </rPh>
    <rPh sb="6" eb="8">
      <t>カノウ</t>
    </rPh>
    <rPh sb="8" eb="9">
      <t>ネン</t>
    </rPh>
    <phoneticPr fontId="1"/>
  </si>
  <si>
    <t>・投資回収年</t>
    <rPh sb="1" eb="3">
      <t>トウシ</t>
    </rPh>
    <rPh sb="3" eb="5">
      <t>カイシュウ</t>
    </rPh>
    <rPh sb="5" eb="6">
      <t>ネン</t>
    </rPh>
    <phoneticPr fontId="1"/>
  </si>
  <si>
    <t>・当初５年の投資総利回り（表面利回り）</t>
    <rPh sb="1" eb="3">
      <t>トウショ</t>
    </rPh>
    <rPh sb="4" eb="5">
      <t>ネン</t>
    </rPh>
    <rPh sb="6" eb="8">
      <t>トウシ</t>
    </rPh>
    <rPh sb="8" eb="9">
      <t>ソウ</t>
    </rPh>
    <rPh sb="9" eb="11">
      <t>リマワ</t>
    </rPh>
    <rPh sb="13" eb="15">
      <t>ヒョウメン</t>
    </rPh>
    <rPh sb="15" eb="17">
      <t>リマワ</t>
    </rPh>
    <phoneticPr fontId="1"/>
  </si>
  <si>
    <t>・短期借入金の金利</t>
    <rPh sb="1" eb="3">
      <t>タンキ</t>
    </rPh>
    <rPh sb="3" eb="5">
      <t>カリイレ</t>
    </rPh>
    <rPh sb="5" eb="6">
      <t>キン</t>
    </rPh>
    <rPh sb="7" eb="9">
      <t>キンリ</t>
    </rPh>
    <phoneticPr fontId="1"/>
  </si>
  <si>
    <t>％</t>
    <phoneticPr fontId="1"/>
  </si>
  <si>
    <t>年度</t>
    <rPh sb="0" eb="2">
      <t>ネンド</t>
    </rPh>
    <phoneticPr fontId="1"/>
  </si>
  <si>
    <t>表―３　長期収支予測試算表</t>
    <rPh sb="0" eb="1">
      <t>ヒョウ</t>
    </rPh>
    <rPh sb="4" eb="6">
      <t>チョウキ</t>
    </rPh>
    <rPh sb="6" eb="8">
      <t>シュウシ</t>
    </rPh>
    <rPh sb="8" eb="10">
      <t>ヨソク</t>
    </rPh>
    <rPh sb="10" eb="13">
      <t>シサンヒョウ</t>
    </rPh>
    <phoneticPr fontId="1"/>
  </si>
  <si>
    <t xml:space="preserve"> 1.賃料収入</t>
    <rPh sb="3" eb="5">
      <t>チンリョウ</t>
    </rPh>
    <rPh sb="5" eb="7">
      <t>シュウニュウ</t>
    </rPh>
    <phoneticPr fontId="1"/>
  </si>
  <si>
    <t xml:space="preserve"> 2.共益費等</t>
    <rPh sb="3" eb="6">
      <t>キョウエキヒ</t>
    </rPh>
    <rPh sb="6" eb="7">
      <t>トウ</t>
    </rPh>
    <phoneticPr fontId="1"/>
  </si>
  <si>
    <t xml:space="preserve"> 3.収益合計(1～2)</t>
    <rPh sb="3" eb="5">
      <t>シュウエキ</t>
    </rPh>
    <rPh sb="5" eb="7">
      <t>ゴウケイ</t>
    </rPh>
    <phoneticPr fontId="1"/>
  </si>
  <si>
    <t xml:space="preserve"> 4.運営管理費</t>
    <rPh sb="3" eb="5">
      <t>ウンエイ</t>
    </rPh>
    <rPh sb="5" eb="7">
      <t>カンリ</t>
    </rPh>
    <rPh sb="7" eb="8">
      <t>ヒ</t>
    </rPh>
    <phoneticPr fontId="1"/>
  </si>
  <si>
    <t xml:space="preserve"> 5.損害保険料</t>
    <rPh sb="3" eb="5">
      <t>ソンガイ</t>
    </rPh>
    <rPh sb="5" eb="7">
      <t>ホケン</t>
    </rPh>
    <rPh sb="7" eb="8">
      <t>リョウ</t>
    </rPh>
    <phoneticPr fontId="1"/>
  </si>
  <si>
    <t xml:space="preserve"> 6.公租公課</t>
    <rPh sb="3" eb="5">
      <t>コウソ</t>
    </rPh>
    <rPh sb="5" eb="7">
      <t>コウカ</t>
    </rPh>
    <phoneticPr fontId="1"/>
  </si>
  <si>
    <t xml:space="preserve"> 7.借入金利息(長期)</t>
    <rPh sb="3" eb="6">
      <t>シャクニュウキン</t>
    </rPh>
    <rPh sb="6" eb="8">
      <t>リソク</t>
    </rPh>
    <rPh sb="9" eb="11">
      <t>チョウキ</t>
    </rPh>
    <phoneticPr fontId="1"/>
  </si>
  <si>
    <t xml:space="preserve"> 8.借入金利息(短期)</t>
    <rPh sb="3" eb="6">
      <t>シャクニュウキン</t>
    </rPh>
    <rPh sb="6" eb="8">
      <t>リソク</t>
    </rPh>
    <rPh sb="9" eb="11">
      <t>タンキ</t>
    </rPh>
    <phoneticPr fontId="1"/>
  </si>
  <si>
    <t xml:space="preserve"> 9.減価償却費</t>
    <rPh sb="3" eb="5">
      <t>ゲンカ</t>
    </rPh>
    <rPh sb="5" eb="7">
      <t>ショウキャク</t>
    </rPh>
    <rPh sb="7" eb="8">
      <t>ヒ</t>
    </rPh>
    <phoneticPr fontId="1"/>
  </si>
  <si>
    <t>10.費用合計(4～9)</t>
    <rPh sb="3" eb="5">
      <t>ヒヨウ</t>
    </rPh>
    <rPh sb="5" eb="7">
      <t>ゴウケイ</t>
    </rPh>
    <phoneticPr fontId="1"/>
  </si>
  <si>
    <t xml:space="preserve"> 12.損益累計</t>
    <rPh sb="4" eb="6">
      <t>ソンエキ</t>
    </rPh>
    <rPh sb="6" eb="8">
      <t>ルイケイ</t>
    </rPh>
    <phoneticPr fontId="1"/>
  </si>
  <si>
    <t xml:space="preserve"> 13.当期課税対象額</t>
    <rPh sb="4" eb="6">
      <t>トウキ</t>
    </rPh>
    <rPh sb="6" eb="8">
      <t>カゼイ</t>
    </rPh>
    <rPh sb="8" eb="10">
      <t>タイショウ</t>
    </rPh>
    <rPh sb="10" eb="11">
      <t>ガク</t>
    </rPh>
    <phoneticPr fontId="1"/>
  </si>
  <si>
    <t xml:space="preserve"> 14.法人税等</t>
    <rPh sb="4" eb="7">
      <t>ホウジンゼイ</t>
    </rPh>
    <rPh sb="7" eb="8">
      <t>トウ</t>
    </rPh>
    <phoneticPr fontId="1"/>
  </si>
  <si>
    <t>16.減価償却費戻し(9)</t>
    <rPh sb="3" eb="5">
      <t>ゲンカ</t>
    </rPh>
    <rPh sb="5" eb="7">
      <t>ショウキャク</t>
    </rPh>
    <rPh sb="7" eb="8">
      <t>ヒ</t>
    </rPh>
    <rPh sb="8" eb="9">
      <t>モド</t>
    </rPh>
    <phoneticPr fontId="1"/>
  </si>
  <si>
    <t>17.前期末余剰金</t>
    <rPh sb="3" eb="6">
      <t>ゼンキマツ</t>
    </rPh>
    <rPh sb="6" eb="9">
      <t>ヨジョウキン</t>
    </rPh>
    <phoneticPr fontId="1"/>
  </si>
  <si>
    <t>18.収入合計(15～17)</t>
    <rPh sb="3" eb="5">
      <t>シュウニュウ</t>
    </rPh>
    <rPh sb="5" eb="7">
      <t>ゴウケイ</t>
    </rPh>
    <phoneticPr fontId="1"/>
  </si>
  <si>
    <t>19.敷金返済</t>
    <rPh sb="3" eb="5">
      <t>シキキン</t>
    </rPh>
    <rPh sb="5" eb="7">
      <t>ヘンサイ</t>
    </rPh>
    <phoneticPr fontId="1"/>
  </si>
  <si>
    <t>20.借入金返済（長期）</t>
    <rPh sb="3" eb="6">
      <t>シャクニュウキン</t>
    </rPh>
    <rPh sb="6" eb="8">
      <t>ヘンサイ</t>
    </rPh>
    <rPh sb="9" eb="11">
      <t>チョウキ</t>
    </rPh>
    <phoneticPr fontId="1"/>
  </si>
  <si>
    <t>21.借入金返済（短期）</t>
    <rPh sb="3" eb="6">
      <t>シャクニュウキン</t>
    </rPh>
    <rPh sb="6" eb="8">
      <t>ヘンサイ</t>
    </rPh>
    <rPh sb="9" eb="11">
      <t>タンキ</t>
    </rPh>
    <phoneticPr fontId="1"/>
  </si>
  <si>
    <t>22.配当金</t>
    <rPh sb="3" eb="6">
      <t>ハイトウキン</t>
    </rPh>
    <phoneticPr fontId="1"/>
  </si>
  <si>
    <t>23.支出合計（18～22）</t>
    <rPh sb="3" eb="5">
      <t>シシュツ</t>
    </rPh>
    <rPh sb="5" eb="7">
      <t>ゴウケイ</t>
    </rPh>
    <phoneticPr fontId="1"/>
  </si>
  <si>
    <t xml:space="preserve"> 25.借入金残高 (長期)</t>
    <rPh sb="4" eb="7">
      <t>シャクニュウキン</t>
    </rPh>
    <rPh sb="7" eb="9">
      <t>ザンダカ</t>
    </rPh>
    <rPh sb="11" eb="13">
      <t>チョウキ</t>
    </rPh>
    <phoneticPr fontId="1"/>
  </si>
  <si>
    <t xml:space="preserve"> 26.借入金残高（短期）</t>
    <rPh sb="4" eb="7">
      <t>シャクニュウキン</t>
    </rPh>
    <rPh sb="7" eb="9">
      <t>ザンダカ</t>
    </rPh>
    <rPh sb="10" eb="12">
      <t>タンキ</t>
    </rPh>
    <phoneticPr fontId="1"/>
  </si>
  <si>
    <t>費　用</t>
    <rPh sb="0" eb="1">
      <t>ヒ</t>
    </rPh>
    <rPh sb="2" eb="3">
      <t>ヨウ</t>
    </rPh>
    <phoneticPr fontId="1"/>
  </si>
  <si>
    <t>収　益</t>
    <rPh sb="0" eb="1">
      <t>オサム</t>
    </rPh>
    <rPh sb="2" eb="3">
      <t>エキ</t>
    </rPh>
    <phoneticPr fontId="1"/>
  </si>
  <si>
    <t>損　益　計　算</t>
    <rPh sb="0" eb="1">
      <t>ソン</t>
    </rPh>
    <rPh sb="2" eb="3">
      <t>エキ</t>
    </rPh>
    <rPh sb="4" eb="5">
      <t>ケイ</t>
    </rPh>
    <rPh sb="6" eb="7">
      <t>サン</t>
    </rPh>
    <phoneticPr fontId="1"/>
  </si>
  <si>
    <t>資　金　計　算</t>
    <rPh sb="0" eb="1">
      <t>シ</t>
    </rPh>
    <rPh sb="2" eb="3">
      <t>キン</t>
    </rPh>
    <rPh sb="4" eb="5">
      <t>ケイ</t>
    </rPh>
    <rPh sb="6" eb="7">
      <t>サン</t>
    </rPh>
    <phoneticPr fontId="1"/>
  </si>
  <si>
    <t>収　入</t>
    <rPh sb="0" eb="1">
      <t>オサム</t>
    </rPh>
    <rPh sb="2" eb="3">
      <t>ニュウ</t>
    </rPh>
    <phoneticPr fontId="1"/>
  </si>
  <si>
    <t>支　出</t>
    <rPh sb="0" eb="1">
      <t>シ</t>
    </rPh>
    <rPh sb="2" eb="3">
      <t>デ</t>
    </rPh>
    <phoneticPr fontId="1"/>
  </si>
  <si>
    <t xml:space="preserve"> 24.当期末余剰金（18-23）</t>
    <rPh sb="4" eb="6">
      <t>トウキ</t>
    </rPh>
    <rPh sb="6" eb="7">
      <t>マツ</t>
    </rPh>
    <rPh sb="7" eb="10">
      <t>ヨジョウキン</t>
    </rPh>
    <phoneticPr fontId="1"/>
  </si>
  <si>
    <t>15.税引後利益(11-14)</t>
    <rPh sb="3" eb="5">
      <t>ゼイビキ</t>
    </rPh>
    <rPh sb="5" eb="6">
      <t>ゴ</t>
    </rPh>
    <rPh sb="6" eb="8">
      <t>リエキ</t>
    </rPh>
    <phoneticPr fontId="1"/>
  </si>
  <si>
    <t xml:space="preserve"> 11.差引損益(経常利益)(3-10)</t>
    <rPh sb="4" eb="6">
      <t>サシヒキ</t>
    </rPh>
    <rPh sb="6" eb="8">
      <t>ソンエキ</t>
    </rPh>
    <rPh sb="9" eb="11">
      <t>ケイジョウ</t>
    </rPh>
    <rPh sb="11" eb="13">
      <t>リエキ</t>
    </rPh>
    <phoneticPr fontId="1"/>
  </si>
  <si>
    <t>［No５］　</t>
    <phoneticPr fontId="1"/>
  </si>
  <si>
    <t>を作成の上、（設問３）の表―５「年度別資金計画表」を完成させなさい。</t>
    <rPh sb="1" eb="3">
      <t>サクセイ</t>
    </rPh>
    <rPh sb="4" eb="5">
      <t>ウエ</t>
    </rPh>
    <rPh sb="7" eb="9">
      <t>セツモン</t>
    </rPh>
    <rPh sb="12" eb="13">
      <t>ヒョウ</t>
    </rPh>
    <rPh sb="16" eb="18">
      <t>ネンド</t>
    </rPh>
    <rPh sb="18" eb="19">
      <t>ベツ</t>
    </rPh>
    <rPh sb="19" eb="21">
      <t>シキン</t>
    </rPh>
    <rPh sb="21" eb="23">
      <t>ケイカク</t>
    </rPh>
    <rPh sb="23" eb="24">
      <t>ヒョウ</t>
    </rPh>
    <rPh sb="26" eb="28">
      <t>カンセイ</t>
    </rPh>
    <phoneticPr fontId="1"/>
  </si>
  <si>
    <t>・表―5の支出金計画における「立替金・借入金償還金計 ｄ 」の合計欄の額と収入金計画</t>
    <rPh sb="1" eb="2">
      <t>ヒョウ</t>
    </rPh>
    <rPh sb="5" eb="8">
      <t>シシュツキン</t>
    </rPh>
    <rPh sb="8" eb="10">
      <t>ケイカク</t>
    </rPh>
    <rPh sb="15" eb="18">
      <t>タテカエキン</t>
    </rPh>
    <rPh sb="19" eb="22">
      <t>シャクニュウキン</t>
    </rPh>
    <rPh sb="22" eb="25">
      <t>ショウカンキン</t>
    </rPh>
    <rPh sb="25" eb="26">
      <t>ケイ</t>
    </rPh>
    <rPh sb="31" eb="33">
      <t>ゴウケイ</t>
    </rPh>
    <rPh sb="33" eb="34">
      <t>ラン</t>
    </rPh>
    <rPh sb="35" eb="36">
      <t>ガク</t>
    </rPh>
    <rPh sb="37" eb="40">
      <t>シュウニュウキン</t>
    </rPh>
    <rPh sb="40" eb="42">
      <t>ケイカク</t>
    </rPh>
    <phoneticPr fontId="1"/>
  </si>
  <si>
    <t>　における「立替金・借入金計 F 」の合計欄の額は一致する</t>
    <rPh sb="6" eb="9">
      <t>タテカエキン</t>
    </rPh>
    <rPh sb="10" eb="13">
      <t>シャクニュウキン</t>
    </rPh>
    <rPh sb="13" eb="14">
      <t>ケイ</t>
    </rPh>
    <rPh sb="19" eb="21">
      <t>ゴウケイ</t>
    </rPh>
    <rPh sb="21" eb="22">
      <t>ラン</t>
    </rPh>
    <rPh sb="23" eb="24">
      <t>ガク</t>
    </rPh>
    <rPh sb="25" eb="27">
      <t>イッチ</t>
    </rPh>
    <phoneticPr fontId="1"/>
  </si>
  <si>
    <t>ⓒ資金計画作成費</t>
    <phoneticPr fontId="1"/>
  </si>
  <si>
    <t>ⓑ従前・従後（新）資産評価業務費</t>
    <phoneticPr fontId="1"/>
  </si>
  <si>
    <t xml:space="preserve"> 法第 97条補償費）、その他調査計画費、事務費、借入金利子</t>
    <rPh sb="14" eb="15">
      <t>タ</t>
    </rPh>
    <rPh sb="15" eb="17">
      <t>チョウサ</t>
    </rPh>
    <rPh sb="17" eb="19">
      <t>ケイカク</t>
    </rPh>
    <rPh sb="19" eb="20">
      <t>ヒ</t>
    </rPh>
    <rPh sb="21" eb="23">
      <t>ジム</t>
    </rPh>
    <rPh sb="23" eb="24">
      <t>ヒ</t>
    </rPh>
    <rPh sb="25" eb="28">
      <t>シャクニュウキン</t>
    </rPh>
    <rPh sb="28" eb="30">
      <t>リシ</t>
    </rPh>
    <phoneticPr fontId="1"/>
  </si>
  <si>
    <t xml:space="preserve"> 、権利変換計画書作成費、登記費、補償費（法第 91条補償費、</t>
    <rPh sb="9" eb="11">
      <t>サクセイ</t>
    </rPh>
    <rPh sb="11" eb="12">
      <t>ヒ</t>
    </rPh>
    <rPh sb="13" eb="15">
      <t>トウキ</t>
    </rPh>
    <rPh sb="15" eb="16">
      <t>ヒ</t>
    </rPh>
    <rPh sb="17" eb="19">
      <t>ホショウ</t>
    </rPh>
    <rPh sb="19" eb="20">
      <t>ヒ</t>
    </rPh>
    <rPh sb="21" eb="22">
      <t>ホウ</t>
    </rPh>
    <rPh sb="22" eb="23">
      <t>ダイ</t>
    </rPh>
    <rPh sb="26" eb="27">
      <t>ジョウ</t>
    </rPh>
    <rPh sb="27" eb="29">
      <t>ホショウ</t>
    </rPh>
    <rPh sb="29" eb="30">
      <t>ヒ</t>
    </rPh>
    <phoneticPr fontId="1"/>
  </si>
  <si>
    <t xml:space="preserve"> ⓓ土地整備費（建築物除却等費）</t>
    <phoneticPr fontId="1"/>
  </si>
  <si>
    <t>、工事監理費、その他調査計画費、</t>
    <rPh sb="1" eb="3">
      <t>コウジ</t>
    </rPh>
    <rPh sb="3" eb="5">
      <t>カンリ</t>
    </rPh>
    <rPh sb="5" eb="6">
      <t>ヒ</t>
    </rPh>
    <rPh sb="9" eb="10">
      <t>タ</t>
    </rPh>
    <rPh sb="10" eb="12">
      <t>チョウサ</t>
    </rPh>
    <rPh sb="12" eb="14">
      <t>ケイカク</t>
    </rPh>
    <rPh sb="14" eb="15">
      <t>ヒ</t>
    </rPh>
    <phoneticPr fontId="1"/>
  </si>
  <si>
    <t xml:space="preserve"> 工事費、事務費、借入金利子</t>
    <rPh sb="5" eb="8">
      <t>ジムヒ</t>
    </rPh>
    <rPh sb="9" eb="12">
      <t>シャクニュウキン</t>
    </rPh>
    <rPh sb="12" eb="14">
      <t>リシ</t>
    </rPh>
    <phoneticPr fontId="1"/>
  </si>
  <si>
    <t>ⓐ工事監理費　</t>
    <phoneticPr fontId="1"/>
  </si>
  <si>
    <r>
      <t xml:space="preserve"> に対する利子 （</t>
    </r>
    <r>
      <rPr>
        <b/>
        <sz val="11"/>
        <color theme="1"/>
        <rFont val="ＭＳ Ｐゴシック"/>
        <family val="3"/>
        <charset val="128"/>
      </rPr>
      <t>あ</t>
    </r>
    <r>
      <rPr>
        <sz val="11"/>
        <color theme="1"/>
        <rFont val="ＭＳ Ｐゴシック"/>
        <family val="3"/>
        <charset val="128"/>
      </rPr>
      <t>）</t>
    </r>
    <rPh sb="2" eb="3">
      <t>タイ</t>
    </rPh>
    <rPh sb="5" eb="7">
      <t>リシ</t>
    </rPh>
    <phoneticPr fontId="1"/>
  </si>
  <si>
    <r>
      <t xml:space="preserve"> 残額に対する利子 （</t>
    </r>
    <r>
      <rPr>
        <b/>
        <sz val="11"/>
        <color theme="1"/>
        <rFont val="ＭＳ Ｐゴシック"/>
        <family val="3"/>
        <charset val="128"/>
      </rPr>
      <t>い</t>
    </r>
    <r>
      <rPr>
        <sz val="11"/>
        <color theme="1"/>
        <rFont val="ＭＳ Ｐゴシック"/>
        <family val="3"/>
        <charset val="128"/>
      </rPr>
      <t>）</t>
    </r>
    <rPh sb="1" eb="3">
      <t>ザンガク</t>
    </rPh>
    <rPh sb="4" eb="5">
      <t>タイ</t>
    </rPh>
    <rPh sb="7" eb="9">
      <t>リシ</t>
    </rPh>
    <phoneticPr fontId="1"/>
  </si>
  <si>
    <r>
      <t xml:space="preserve"> 借入金利子 c （</t>
    </r>
    <r>
      <rPr>
        <b/>
        <sz val="11"/>
        <color theme="1"/>
        <rFont val="ＭＳ Ｐ明朝"/>
        <family val="1"/>
        <charset val="128"/>
      </rPr>
      <t>あ＋い</t>
    </r>
    <r>
      <rPr>
        <sz val="11"/>
        <color theme="1"/>
        <rFont val="ＭＳ Ｐ明朝"/>
        <family val="1"/>
        <charset val="128"/>
      </rPr>
      <t>）</t>
    </r>
    <rPh sb="1" eb="4">
      <t>シャクニュウキン</t>
    </rPh>
    <rPh sb="4" eb="6">
      <t>リシ</t>
    </rPh>
    <phoneticPr fontId="1"/>
  </si>
  <si>
    <t>とする</t>
    <phoneticPr fontId="1"/>
  </si>
  <si>
    <t>の金利で借り入れるものとする（以下、立替金及び</t>
    <phoneticPr fontId="1"/>
  </si>
  <si>
    <t>　力者からの立替金による借入とし、金利は</t>
    <rPh sb="1" eb="2">
      <t>チカラ</t>
    </rPh>
    <rPh sb="2" eb="3">
      <t>モノ</t>
    </rPh>
    <rPh sb="6" eb="9">
      <t>タテカエキン</t>
    </rPh>
    <rPh sb="12" eb="14">
      <t>シャクニュウ</t>
    </rPh>
    <rPh sb="17" eb="19">
      <t>キンリ</t>
    </rPh>
    <phoneticPr fontId="1"/>
  </si>
  <si>
    <t>・本組合以降は金融機関から</t>
    <rPh sb="1" eb="2">
      <t>ホン</t>
    </rPh>
    <rPh sb="2" eb="4">
      <t>クミアイ</t>
    </rPh>
    <rPh sb="4" eb="6">
      <t>イコウ</t>
    </rPh>
    <rPh sb="7" eb="9">
      <t>キンユウ</t>
    </rPh>
    <rPh sb="9" eb="11">
      <t>キカン</t>
    </rPh>
    <phoneticPr fontId="1"/>
  </si>
  <si>
    <t>―</t>
    <phoneticPr fontId="1"/>
  </si>
  <si>
    <t>⑦と⑩の計</t>
    <phoneticPr fontId="1"/>
  </si>
  <si>
    <r>
      <t>　（小計A）の</t>
    </r>
    <r>
      <rPr>
        <u/>
        <sz val="11"/>
        <color theme="1"/>
        <rFont val="ＭＳ Ｐゴシック"/>
        <family val="3"/>
        <charset val="128"/>
      </rPr>
      <t/>
    </r>
    <rPh sb="2" eb="4">
      <t>ショウケイ</t>
    </rPh>
    <phoneticPr fontId="1"/>
  </si>
  <si>
    <t>とする</t>
    <phoneticPr fontId="1"/>
  </si>
  <si>
    <t>立替金・借入金計 F</t>
    <phoneticPr fontId="1"/>
  </si>
  <si>
    <t>　　　ち、権利変換計画認可時の年度に、</t>
    <rPh sb="5" eb="7">
      <t>ケンリ</t>
    </rPh>
    <rPh sb="7" eb="9">
      <t>ヘンカン</t>
    </rPh>
    <rPh sb="9" eb="11">
      <t>ケイカク</t>
    </rPh>
    <rPh sb="11" eb="13">
      <t>ニンカ</t>
    </rPh>
    <rPh sb="13" eb="14">
      <t>ジ</t>
    </rPh>
    <rPh sb="15" eb="17">
      <t>ネンド</t>
    </rPh>
    <phoneticPr fontId="1"/>
  </si>
  <si>
    <t>百万円、工事竣工の年度に残額の入金がある</t>
    <phoneticPr fontId="1"/>
  </si>
  <si>
    <t>―</t>
    <phoneticPr fontId="1"/>
  </si>
  <si>
    <t>現価率
(現在価値率)</t>
    <rPh sb="0" eb="2">
      <t>ゲンカ</t>
    </rPh>
    <rPh sb="2" eb="3">
      <t>リツ</t>
    </rPh>
    <rPh sb="5" eb="7">
      <t>ゲンザイ</t>
    </rPh>
    <rPh sb="7" eb="9">
      <t>カチ</t>
    </rPh>
    <rPh sb="9" eb="10">
      <t>リツ</t>
    </rPh>
    <phoneticPr fontId="1"/>
  </si>
  <si>
    <t>・事務所床専有面積12,000㎡～ 20,000㎡を取得希望。</t>
    <rPh sb="1" eb="3">
      <t>ジム</t>
    </rPh>
    <rPh sb="3" eb="4">
      <t>ショ</t>
    </rPh>
    <rPh sb="7" eb="9">
      <t>メンセキ</t>
    </rPh>
    <phoneticPr fontId="1"/>
  </si>
  <si>
    <t xml:space="preserve">・賃料は売り場面積当たり </t>
    <phoneticPr fontId="1"/>
  </si>
  <si>
    <t>千円/㎡・月(経費除く)を希望。</t>
    <phoneticPr fontId="1"/>
  </si>
  <si>
    <t>・従後は、従前の賃料収入の総合計額(15,000千円/月(経費除く))を下回らない収入を希望</t>
    <rPh sb="10" eb="12">
      <t>シュウニュウ</t>
    </rPh>
    <rPh sb="27" eb="28">
      <t>ツキ</t>
    </rPh>
    <phoneticPr fontId="1"/>
  </si>
  <si>
    <t>・賃料は貸室面積(専有面積)当たり平均賃料</t>
    <phoneticPr fontId="1"/>
  </si>
  <si>
    <t>千円/㎡・月で運用予定。</t>
    <phoneticPr fontId="1"/>
  </si>
  <si>
    <t>・経費</t>
    <phoneticPr fontId="1"/>
  </si>
  <si>
    <t xml:space="preserve"> を差し引き後の還元利回り 7% 以上を確保したい。</t>
    <phoneticPr fontId="1"/>
  </si>
  <si>
    <t>ハ</t>
    <phoneticPr fontId="1"/>
  </si>
  <si>
    <t>へ</t>
    <phoneticPr fontId="1"/>
  </si>
  <si>
    <t>ロ</t>
    <phoneticPr fontId="1"/>
  </si>
  <si>
    <t>ニ</t>
    <phoneticPr fontId="1"/>
  </si>
  <si>
    <t>イ</t>
    <phoneticPr fontId="1"/>
  </si>
  <si>
    <t>　理費）、地盤調査費、権利変換計画作成費（権利変換作成費と従前・従後（新）</t>
    <rPh sb="1" eb="2">
      <t>リ</t>
    </rPh>
    <rPh sb="2" eb="3">
      <t>ヒ</t>
    </rPh>
    <rPh sb="5" eb="7">
      <t>ジバン</t>
    </rPh>
    <rPh sb="7" eb="10">
      <t>チョウサヒ</t>
    </rPh>
    <rPh sb="11" eb="13">
      <t>ケンリ</t>
    </rPh>
    <rPh sb="13" eb="15">
      <t>ヘンカン</t>
    </rPh>
    <rPh sb="15" eb="17">
      <t>ケイカク</t>
    </rPh>
    <rPh sb="17" eb="19">
      <t>サクセイ</t>
    </rPh>
    <rPh sb="19" eb="20">
      <t>ヒ</t>
    </rPh>
    <rPh sb="21" eb="23">
      <t>ケンリ</t>
    </rPh>
    <rPh sb="23" eb="25">
      <t>ヘンカン</t>
    </rPh>
    <rPh sb="25" eb="27">
      <t>サクセイ</t>
    </rPh>
    <rPh sb="27" eb="28">
      <t>ヒ</t>
    </rPh>
    <rPh sb="29" eb="31">
      <t>ジュウゼン</t>
    </rPh>
    <rPh sb="32" eb="34">
      <t>ジュウゴ</t>
    </rPh>
    <rPh sb="35" eb="36">
      <t>シン</t>
    </rPh>
    <phoneticPr fontId="1"/>
  </si>
  <si>
    <t>・工事費については、表―1及び表―5の通りとする</t>
    <rPh sb="1" eb="4">
      <t>コウジヒ</t>
    </rPh>
    <rPh sb="10" eb="11">
      <t>ヒョウ</t>
    </rPh>
    <rPh sb="13" eb="14">
      <t>オヨ</t>
    </rPh>
    <rPh sb="15" eb="16">
      <t>ヒョウ</t>
    </rPh>
    <rPh sb="19" eb="20">
      <t>トオ</t>
    </rPh>
    <phoneticPr fontId="1"/>
  </si>
  <si>
    <t>（書籍をご覧ください）</t>
    <rPh sb="1" eb="3">
      <t>ショセキ</t>
    </rPh>
    <rPh sb="5" eb="6">
      <t>ラン</t>
    </rPh>
    <phoneticPr fontId="1"/>
  </si>
  <si>
    <t xml:space="preserve">（設問４） </t>
    <phoneticPr fontId="1"/>
  </si>
  <si>
    <t>権利者Bの従前資産（土地）にはX銀行の抵当権が登記されており、残債が20百万円あります。権</t>
  </si>
  <si>
    <t>（解答は書籍をご覧ください）</t>
    <rPh sb="1" eb="3">
      <t>カイトウ</t>
    </rPh>
    <rPh sb="4" eb="6">
      <t>ショセキ</t>
    </rPh>
    <rPh sb="8" eb="9">
      <t>ラン</t>
    </rPh>
    <phoneticPr fontId="1"/>
  </si>
  <si>
    <t xml:space="preserve">
［No２］　下記（イ） （ロ）の表は、第一種市街地再開発事業における権利変換計画に記載する内容について整理したものです。これらの条件および（設問１）、（設問２）、（設問３）の指示に基づいて、①～⑳の欄に相当する数値を求め、マークシートに記入しなさい。また、（設問４）及び（設問５）の㉑～㉕については、その回答を記述式解答用紙に記入しなさい。　　　　　　　　　　　　　　　　　　　　　　　　　　　　　　　【合計25点】
　（設問１） 下記の表（ロ）における施設建築敷地の概算額、施設建築物の一部の概算額及び建築施設の部分の概算額について専有面積１㎡当たりの概算額を算定し、表（ロ）を完成させ、①、②に入る数値をマークシ－トに記入しなさい。なお、計算にあたっては、指定された単位未満を四捨五入して整数を記入し、以降の計算にはその数値を使用しなさい。　　　　　　　　　　　　　　　　　　　　　　　　　　【①～②各１点、計２点】</t>
    <rPh sb="7" eb="9">
      <t>カキ</t>
    </rPh>
    <rPh sb="17" eb="18">
      <t>ヒョウ</t>
    </rPh>
    <rPh sb="20" eb="23">
      <t>ダイイッシュ</t>
    </rPh>
    <rPh sb="23" eb="26">
      <t>シガイチ</t>
    </rPh>
    <rPh sb="26" eb="29">
      <t>サイカイハツ</t>
    </rPh>
    <rPh sb="29" eb="31">
      <t>ジギョウ</t>
    </rPh>
    <rPh sb="35" eb="37">
      <t>ケンリ</t>
    </rPh>
    <rPh sb="37" eb="39">
      <t>ヘンカン</t>
    </rPh>
    <rPh sb="39" eb="41">
      <t>ケイカク</t>
    </rPh>
    <rPh sb="42" eb="44">
      <t>キサイ</t>
    </rPh>
    <rPh sb="46" eb="48">
      <t>ナイヨウ</t>
    </rPh>
    <rPh sb="52" eb="54">
      <t>セイリ</t>
    </rPh>
    <rPh sb="65" eb="67">
      <t>ジョウケン</t>
    </rPh>
    <rPh sb="71" eb="73">
      <t>セツモン</t>
    </rPh>
    <rPh sb="77" eb="79">
      <t>セツモン</t>
    </rPh>
    <rPh sb="83" eb="85">
      <t>セツモン</t>
    </rPh>
    <rPh sb="88" eb="90">
      <t>シジ</t>
    </rPh>
    <rPh sb="91" eb="92">
      <t>モト</t>
    </rPh>
    <rPh sb="100" eb="101">
      <t>ラン</t>
    </rPh>
    <rPh sb="102" eb="104">
      <t>ソウトウ</t>
    </rPh>
    <rPh sb="106" eb="108">
      <t>スウチ</t>
    </rPh>
    <rPh sb="109" eb="110">
      <t>モト</t>
    </rPh>
    <rPh sb="119" eb="121">
      <t>キニュウ</t>
    </rPh>
    <rPh sb="130" eb="132">
      <t>セツモン</t>
    </rPh>
    <rPh sb="134" eb="135">
      <t>オヨ</t>
    </rPh>
    <rPh sb="137" eb="139">
      <t>セツモン</t>
    </rPh>
    <rPh sb="153" eb="155">
      <t>カイトウ</t>
    </rPh>
    <rPh sb="156" eb="158">
      <t>キジュツ</t>
    </rPh>
    <rPh sb="158" eb="159">
      <t>シキ</t>
    </rPh>
    <rPh sb="159" eb="161">
      <t>カイトウ</t>
    </rPh>
    <rPh sb="161" eb="163">
      <t>ヨウシ</t>
    </rPh>
    <rPh sb="164" eb="166">
      <t>キニュウ</t>
    </rPh>
    <rPh sb="203" eb="205">
      <t>ゴウケイ</t>
    </rPh>
    <rPh sb="207" eb="208">
      <t>テン</t>
    </rPh>
    <rPh sb="213" eb="215">
      <t>セツモン</t>
    </rPh>
    <rPh sb="218" eb="220">
      <t>カキ</t>
    </rPh>
    <rPh sb="221" eb="222">
      <t>ヒョウ</t>
    </rPh>
    <rPh sb="229" eb="231">
      <t>シセツ</t>
    </rPh>
    <rPh sb="231" eb="233">
      <t>ケンチク</t>
    </rPh>
    <rPh sb="233" eb="235">
      <t>シキチ</t>
    </rPh>
    <rPh sb="236" eb="238">
      <t>ガイサン</t>
    </rPh>
    <rPh sb="238" eb="239">
      <t>ガク</t>
    </rPh>
    <rPh sb="240" eb="242">
      <t>シセツ</t>
    </rPh>
    <rPh sb="242" eb="244">
      <t>ケンチク</t>
    </rPh>
    <rPh sb="244" eb="245">
      <t>ブツ</t>
    </rPh>
    <rPh sb="246" eb="248">
      <t>イチブ</t>
    </rPh>
    <rPh sb="249" eb="251">
      <t>ガイサン</t>
    </rPh>
    <rPh sb="251" eb="252">
      <t>ガク</t>
    </rPh>
    <rPh sb="252" eb="253">
      <t>オヨ</t>
    </rPh>
    <rPh sb="254" eb="256">
      <t>ケンチク</t>
    </rPh>
    <rPh sb="256" eb="258">
      <t>シセツ</t>
    </rPh>
    <rPh sb="259" eb="261">
      <t>ブブン</t>
    </rPh>
    <rPh sb="262" eb="264">
      <t>ガイサン</t>
    </rPh>
    <rPh sb="264" eb="265">
      <t>ガク</t>
    </rPh>
    <rPh sb="269" eb="271">
      <t>センユウ</t>
    </rPh>
    <rPh sb="271" eb="273">
      <t>メンセキ</t>
    </rPh>
    <rPh sb="275" eb="276">
      <t>ア</t>
    </rPh>
    <rPh sb="279" eb="281">
      <t>ガイサン</t>
    </rPh>
    <rPh sb="281" eb="282">
      <t>ガク</t>
    </rPh>
    <rPh sb="283" eb="285">
      <t>サンテイ</t>
    </rPh>
    <rPh sb="287" eb="288">
      <t>ヒョウ</t>
    </rPh>
    <rPh sb="292" eb="294">
      <t>カンセイ</t>
    </rPh>
    <rPh sb="301" eb="302">
      <t>ハイ</t>
    </rPh>
    <rPh sb="303" eb="305">
      <t>スウチ</t>
    </rPh>
    <rPh sb="313" eb="315">
      <t>キニュウ</t>
    </rPh>
    <rPh sb="323" eb="325">
      <t>ケイサン</t>
    </rPh>
    <rPh sb="332" eb="334">
      <t>シテイ</t>
    </rPh>
    <rPh sb="337" eb="339">
      <t>タンイ</t>
    </rPh>
    <rPh sb="339" eb="341">
      <t>ミマン</t>
    </rPh>
    <rPh sb="342" eb="346">
      <t>シシャゴニュウ</t>
    </rPh>
    <rPh sb="348" eb="350">
      <t>セイスウ</t>
    </rPh>
    <rPh sb="351" eb="353">
      <t>キニュウ</t>
    </rPh>
    <rPh sb="355" eb="357">
      <t>イコウ</t>
    </rPh>
    <rPh sb="358" eb="360">
      <t>ケイサン</t>
    </rPh>
    <rPh sb="364" eb="366">
      <t>スウチ</t>
    </rPh>
    <rPh sb="367" eb="369">
      <t>シヨウ</t>
    </rPh>
    <rPh sb="404" eb="405">
      <t>カク</t>
    </rPh>
    <rPh sb="406" eb="407">
      <t>テン</t>
    </rPh>
    <rPh sb="408" eb="409">
      <t>ケイ</t>
    </rPh>
    <rPh sb="410" eb="411">
      <t>テン</t>
    </rPh>
    <phoneticPr fontId="1"/>
  </si>
  <si>
    <r>
      <t>　　　用途別に取得する専有部分の面積を求める。この専有部分の床面積の計算にあたっては、</t>
    </r>
    <r>
      <rPr>
        <u/>
        <sz val="9"/>
        <color theme="1"/>
        <rFont val="ＭＳ Ｐゴシック"/>
        <family val="3"/>
        <charset val="128"/>
      </rPr>
      <t>小数点以下を切り捨て、整数で解答するものとし、以降はその面積を使用すること</t>
    </r>
    <r>
      <rPr>
        <sz val="9"/>
        <color theme="1"/>
        <rFont val="ＭＳ Ｐゴシック"/>
        <family val="3"/>
        <charset val="128"/>
      </rPr>
      <t>。</t>
    </r>
    <rPh sb="43" eb="46">
      <t>ショウスウテン</t>
    </rPh>
    <rPh sb="46" eb="48">
      <t>イカ</t>
    </rPh>
    <rPh sb="49" eb="50">
      <t>キ</t>
    </rPh>
    <rPh sb="51" eb="52">
      <t>ス</t>
    </rPh>
    <rPh sb="54" eb="56">
      <t>セイスウ</t>
    </rPh>
    <rPh sb="57" eb="59">
      <t>カイトウ</t>
    </rPh>
    <rPh sb="66" eb="68">
      <t>イコウ</t>
    </rPh>
    <rPh sb="71" eb="73">
      <t>メンセキ</t>
    </rPh>
    <rPh sb="74" eb="76">
      <t>シヨウ</t>
    </rPh>
    <phoneticPr fontId="1"/>
  </si>
  <si>
    <t>（２） 上記（１）によって求めた権利者別用途別の専有面積を使用して、施設建築物の一部の概算額、施設建築敷地の概算額及び建築施設の部分の概算額を求める。</t>
    <phoneticPr fontId="1"/>
  </si>
  <si>
    <r>
      <t>（３） 施設建築物の一部の共用部分及び施設建築敷地の共有持分の割合を求める。この計算にあたっては、次の計算方法により、</t>
    </r>
    <r>
      <rPr>
        <u/>
        <sz val="9"/>
        <color theme="1"/>
        <rFont val="ＭＳ Ｐゴシック"/>
        <family val="3"/>
        <charset val="128"/>
      </rPr>
      <t>分母を10.000とした場合の分子について少数点以下第一</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</si>
</sst>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 ㎡&quot;"/>
    <numFmt numFmtId="178" formatCode="#,##0&quot; 百万円&quot;"/>
    <numFmt numFmtId="179" formatCode="#,##0&quot;年度&quot;"/>
    <numFmt numFmtId="180" formatCode="&quot;年 &quot;0%"/>
    <numFmt numFmtId="181" formatCode="#,##0_);[Red]\(#,##0\)"/>
    <numFmt numFmtId="182" formatCode="#,##0.0;[Red]\-#,##0.0"/>
    <numFmt numFmtId="183" formatCode="0.0"/>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u/>
      <sz val="11"/>
      <color theme="1"/>
      <name val="ＭＳ Ｐゴシック"/>
      <family val="3"/>
      <charset val="128"/>
    </font>
    <font>
      <sz val="9"/>
      <color theme="1"/>
      <name val="ＭＳ Ｐゴシック"/>
      <family val="3"/>
      <charset val="128"/>
    </font>
    <font>
      <b/>
      <sz val="12"/>
      <color theme="1"/>
      <name val="ＭＳ Ｐゴシック"/>
      <family val="3"/>
      <charset val="128"/>
    </font>
    <font>
      <sz val="11"/>
      <color theme="1"/>
      <name val="ＭＳ Ｐ明朝"/>
      <family val="1"/>
      <charset val="128"/>
    </font>
    <font>
      <sz val="8"/>
      <color theme="1"/>
      <name val="ＭＳ Ｐゴシック"/>
      <family val="3"/>
      <charset val="128"/>
    </font>
    <font>
      <u/>
      <sz val="9"/>
      <color theme="1"/>
      <name val="ＭＳ Ｐゴシック"/>
      <family val="3"/>
      <charset val="128"/>
    </font>
    <font>
      <sz val="10"/>
      <color theme="1"/>
      <name val="ＭＳ Ｐゴシック"/>
      <family val="3"/>
      <charset val="128"/>
    </font>
    <font>
      <sz val="10"/>
      <color theme="1"/>
      <name val="ＭＳ Ｐ明朝"/>
      <family val="1"/>
      <charset val="128"/>
    </font>
    <font>
      <b/>
      <sz val="10"/>
      <color theme="1"/>
      <name val="ＭＳ Ｐゴシック"/>
      <family val="3"/>
      <charset val="128"/>
    </font>
    <font>
      <u/>
      <sz val="10"/>
      <color theme="1"/>
      <name val="ＭＳ Ｐゴシック"/>
      <family val="3"/>
      <charset val="128"/>
    </font>
    <font>
      <u/>
      <vertAlign val="superscript"/>
      <sz val="10"/>
      <color theme="1"/>
      <name val="ＭＳ Ｐゴシック"/>
      <family val="3"/>
      <charset val="128"/>
    </font>
    <font>
      <sz val="6"/>
      <color theme="1"/>
      <name val="ＭＳ Ｐゴシック"/>
      <family val="3"/>
      <charset val="128"/>
    </font>
    <font>
      <b/>
      <sz val="8"/>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b/>
      <sz val="11"/>
      <color theme="1"/>
      <name val="ＭＳ Ｐゴシック"/>
      <family val="3"/>
      <charset val="128"/>
    </font>
    <font>
      <b/>
      <sz val="11"/>
      <color theme="1"/>
      <name val="ＭＳ Ｐ明朝"/>
      <family val="1"/>
      <charset val="128"/>
    </font>
    <font>
      <sz val="8"/>
      <color rgb="FFFF0000"/>
      <name val="ＭＳ Ｐゴシック"/>
      <family val="3"/>
      <charset val="128"/>
    </font>
    <font>
      <sz val="12"/>
      <color rgb="FFFF0000"/>
      <name val="ＭＳ Ｐゴシック"/>
      <family val="3"/>
      <charset val="128"/>
    </font>
    <font>
      <b/>
      <sz val="8"/>
      <color rgb="FFFF0000"/>
      <name val="ＭＳ Ｐゴシック"/>
      <family val="3"/>
      <charset val="128"/>
    </font>
    <font>
      <b/>
      <sz val="9"/>
      <color rgb="FFFF0000"/>
      <name val="ＭＳ Ｐゴシック"/>
      <family val="3"/>
      <charset val="128"/>
    </font>
    <font>
      <sz val="9"/>
      <color indexed="81"/>
      <name val="MS P ゴシック"/>
      <family val="3"/>
      <charset val="128"/>
    </font>
    <font>
      <sz val="10"/>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94">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38" fontId="3" fillId="0" borderId="5" xfId="1"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38" fontId="3" fillId="0" borderId="0" xfId="1" applyFont="1" applyBorder="1">
      <alignment vertical="center"/>
    </xf>
    <xf numFmtId="0" fontId="3" fillId="0" borderId="8" xfId="0" applyFont="1" applyBorder="1">
      <alignment vertical="center"/>
    </xf>
    <xf numFmtId="9" fontId="3" fillId="0" borderId="0" xfId="2"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38" fontId="3" fillId="0" borderId="10" xfId="1" applyFont="1" applyBorder="1">
      <alignment vertical="center"/>
    </xf>
    <xf numFmtId="9" fontId="3" fillId="0" borderId="10" xfId="2" applyFont="1" applyBorder="1" applyAlignment="1">
      <alignment horizontal="left" vertical="center"/>
    </xf>
    <xf numFmtId="0" fontId="3" fillId="0" borderId="11" xfId="0" applyFont="1" applyBorder="1">
      <alignment vertical="center"/>
    </xf>
    <xf numFmtId="38" fontId="3" fillId="0" borderId="2" xfId="1" applyFont="1" applyBorder="1">
      <alignment vertical="center"/>
    </xf>
    <xf numFmtId="56" fontId="3" fillId="0" borderId="5" xfId="0" applyNumberFormat="1" applyFont="1" applyBorder="1" applyAlignment="1">
      <alignment horizontal="center" vertical="center"/>
    </xf>
    <xf numFmtId="56" fontId="3" fillId="0" borderId="0" xfId="0" applyNumberFormat="1" applyFont="1" applyBorder="1" applyAlignment="1">
      <alignment horizontal="center" vertical="center"/>
    </xf>
    <xf numFmtId="0" fontId="3" fillId="0" borderId="0" xfId="0" applyFont="1" applyBorder="1" applyAlignment="1">
      <alignment horizontal="center" vertical="center"/>
    </xf>
    <xf numFmtId="56" fontId="3" fillId="0" borderId="10" xfId="0" applyNumberFormat="1" applyFont="1" applyBorder="1" applyAlignment="1">
      <alignment horizontal="center" vertical="center"/>
    </xf>
    <xf numFmtId="3" fontId="3" fillId="0" borderId="0" xfId="0" applyNumberFormat="1"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13"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14" xfId="0" applyFont="1" applyBorder="1">
      <alignment vertical="center"/>
    </xf>
    <xf numFmtId="0" fontId="3" fillId="0" borderId="17" xfId="0" applyFont="1" applyBorder="1">
      <alignment vertic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3" fillId="0" borderId="20" xfId="0" applyFont="1" applyBorder="1">
      <alignment vertical="center"/>
    </xf>
    <xf numFmtId="0" fontId="3" fillId="0" borderId="21" xfId="0" applyFont="1" applyBorder="1">
      <alignment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24" xfId="0" applyFont="1" applyBorder="1">
      <alignment vertical="center"/>
    </xf>
    <xf numFmtId="38" fontId="8" fillId="0" borderId="5" xfId="1" applyFont="1" applyBorder="1">
      <alignment vertical="center"/>
    </xf>
    <xf numFmtId="38" fontId="8" fillId="0" borderId="1" xfId="1" applyFont="1" applyBorder="1">
      <alignment vertical="center"/>
    </xf>
    <xf numFmtId="38" fontId="8" fillId="0" borderId="10" xfId="1" applyFont="1" applyBorder="1">
      <alignment vertical="center"/>
    </xf>
    <xf numFmtId="38" fontId="8" fillId="0" borderId="9" xfId="1" applyFont="1" applyBorder="1">
      <alignment vertical="center"/>
    </xf>
    <xf numFmtId="38" fontId="8" fillId="0" borderId="2" xfId="1" applyFont="1" applyBorder="1">
      <alignment vertical="center"/>
    </xf>
    <xf numFmtId="38" fontId="8" fillId="0" borderId="4" xfId="1" applyFont="1" applyBorder="1">
      <alignment vertical="center"/>
    </xf>
    <xf numFmtId="38" fontId="8" fillId="0" borderId="24" xfId="1" applyFont="1" applyBorder="1">
      <alignment vertical="center"/>
    </xf>
    <xf numFmtId="38" fontId="8" fillId="0" borderId="7" xfId="1" applyFont="1" applyBorder="1">
      <alignment vertical="center"/>
    </xf>
    <xf numFmtId="0" fontId="8" fillId="0" borderId="3" xfId="0" applyFont="1" applyBorder="1">
      <alignment vertical="center"/>
    </xf>
    <xf numFmtId="0" fontId="5" fillId="0" borderId="1" xfId="0" applyFont="1" applyBorder="1">
      <alignment vertical="center"/>
    </xf>
    <xf numFmtId="0" fontId="8" fillId="0" borderId="0" xfId="0" applyFont="1" applyAlignment="1">
      <alignment vertical="top"/>
    </xf>
    <xf numFmtId="0" fontId="8" fillId="0" borderId="0" xfId="0" applyFont="1" applyBorder="1" applyAlignment="1">
      <alignment horizontal="left" vertical="center" wrapText="1"/>
    </xf>
    <xf numFmtId="0" fontId="5" fillId="0" borderId="0" xfId="0" applyFont="1">
      <alignment vertical="center"/>
    </xf>
    <xf numFmtId="0" fontId="3" fillId="0" borderId="0" xfId="0" applyFont="1" applyBorder="1" applyAlignment="1">
      <alignment vertical="center"/>
    </xf>
    <xf numFmtId="0" fontId="10" fillId="0" borderId="0" xfId="0" applyFont="1" applyBorder="1">
      <alignment vertical="center"/>
    </xf>
    <xf numFmtId="0" fontId="10" fillId="0" borderId="0" xfId="0" applyFont="1">
      <alignment vertical="center"/>
    </xf>
    <xf numFmtId="9" fontId="10" fillId="0" borderId="0" xfId="2"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1" fillId="0" borderId="0" xfId="0" applyFont="1" applyBorder="1">
      <alignment vertical="center"/>
    </xf>
    <xf numFmtId="0" fontId="12" fillId="0" borderId="0" xfId="0" applyFont="1" applyBorder="1" applyAlignment="1">
      <alignment vertical="center"/>
    </xf>
    <xf numFmtId="176" fontId="12" fillId="0" borderId="0" xfId="0" applyNumberFormat="1" applyFont="1" applyBorder="1" applyAlignment="1">
      <alignment vertical="center"/>
    </xf>
    <xf numFmtId="9" fontId="11" fillId="0" borderId="0" xfId="2" applyFont="1" applyBorder="1" applyAlignment="1">
      <alignment vertical="center"/>
    </xf>
    <xf numFmtId="0" fontId="10" fillId="0" borderId="24"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0" fillId="0" borderId="2" xfId="0" applyFont="1" applyBorder="1">
      <alignment vertical="center"/>
    </xf>
    <xf numFmtId="0" fontId="10" fillId="0" borderId="3" xfId="0" applyFont="1" applyBorder="1">
      <alignment vertical="center"/>
    </xf>
    <xf numFmtId="0" fontId="10" fillId="0" borderId="1"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8"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0" xfId="0" applyFont="1" applyBorder="1" applyAlignment="1">
      <alignment vertical="center" wrapText="1"/>
    </xf>
    <xf numFmtId="0" fontId="10" fillId="0" borderId="10" xfId="0" applyFont="1" applyBorder="1" applyAlignment="1">
      <alignment vertical="center"/>
    </xf>
    <xf numFmtId="0" fontId="13" fillId="0" borderId="0" xfId="0" applyFont="1">
      <alignment vertical="center"/>
    </xf>
    <xf numFmtId="0" fontId="10" fillId="0" borderId="0" xfId="0" applyFont="1" applyAlignment="1">
      <alignment vertical="center"/>
    </xf>
    <xf numFmtId="0" fontId="10" fillId="0" borderId="2" xfId="0" applyFont="1" applyBorder="1" applyAlignment="1">
      <alignment vertical="center"/>
    </xf>
    <xf numFmtId="179" fontId="8" fillId="0" borderId="58" xfId="0" applyNumberFormat="1" applyFont="1" applyBorder="1" applyAlignment="1">
      <alignment vertical="center"/>
    </xf>
    <xf numFmtId="179" fontId="8" fillId="0" borderId="59" xfId="0" applyNumberFormat="1" applyFont="1" applyBorder="1" applyAlignment="1">
      <alignment vertical="center"/>
    </xf>
    <xf numFmtId="179" fontId="8" fillId="0" borderId="60" xfId="0" applyNumberFormat="1" applyFont="1" applyBorder="1" applyAlignment="1">
      <alignment vertical="center"/>
    </xf>
    <xf numFmtId="0" fontId="8" fillId="0" borderId="64" xfId="0" applyFont="1" applyBorder="1">
      <alignment vertical="center"/>
    </xf>
    <xf numFmtId="0" fontId="8" fillId="0" borderId="65" xfId="0" applyFont="1" applyBorder="1">
      <alignment vertical="center"/>
    </xf>
    <xf numFmtId="38" fontId="15" fillId="0" borderId="67" xfId="1" applyFont="1" applyBorder="1">
      <alignment vertical="center"/>
    </xf>
    <xf numFmtId="38" fontId="15" fillId="0" borderId="48" xfId="1" applyFont="1" applyBorder="1">
      <alignment vertical="center"/>
    </xf>
    <xf numFmtId="38" fontId="15" fillId="0" borderId="49"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51" xfId="1" applyFont="1" applyBorder="1">
      <alignment vertical="center"/>
    </xf>
    <xf numFmtId="38" fontId="15" fillId="0" borderId="61" xfId="1" applyFont="1" applyBorder="1">
      <alignment vertical="center"/>
    </xf>
    <xf numFmtId="38" fontId="15" fillId="0" borderId="53" xfId="1" applyFont="1" applyBorder="1">
      <alignment vertical="center"/>
    </xf>
    <xf numFmtId="38" fontId="15" fillId="0" borderId="54" xfId="1" applyFont="1" applyBorder="1">
      <alignment vertical="center"/>
    </xf>
    <xf numFmtId="38" fontId="8" fillId="0" borderId="65" xfId="0" applyNumberFormat="1" applyFont="1" applyBorder="1">
      <alignment vertical="center"/>
    </xf>
    <xf numFmtId="0" fontId="8" fillId="2" borderId="66" xfId="0" applyFont="1" applyFill="1" applyBorder="1">
      <alignment vertical="center"/>
    </xf>
    <xf numFmtId="38" fontId="15" fillId="2" borderId="61" xfId="1" applyFont="1" applyFill="1" applyBorder="1">
      <alignment vertical="center"/>
    </xf>
    <xf numFmtId="38" fontId="15" fillId="2" borderId="53" xfId="1" applyFont="1" applyFill="1" applyBorder="1">
      <alignment vertical="center"/>
    </xf>
    <xf numFmtId="38" fontId="15" fillId="2" borderId="54" xfId="1" applyFont="1" applyFill="1" applyBorder="1">
      <alignment vertical="center"/>
    </xf>
    <xf numFmtId="0" fontId="16" fillId="2" borderId="66" xfId="0" applyFont="1" applyFill="1" applyBorder="1">
      <alignment vertical="center"/>
    </xf>
    <xf numFmtId="38" fontId="15" fillId="2" borderId="11" xfId="1" applyFont="1" applyFill="1" applyBorder="1">
      <alignment vertical="center"/>
    </xf>
    <xf numFmtId="38" fontId="15" fillId="2" borderId="22" xfId="1" applyFont="1" applyFill="1" applyBorder="1">
      <alignment vertical="center"/>
    </xf>
    <xf numFmtId="38" fontId="15" fillId="2" borderId="56" xfId="1" applyFont="1" applyFill="1" applyBorder="1">
      <alignment vertical="center"/>
    </xf>
    <xf numFmtId="38" fontId="15" fillId="2" borderId="3" xfId="1" applyFont="1" applyFill="1" applyBorder="1">
      <alignment vertical="center"/>
    </xf>
    <xf numFmtId="38" fontId="15" fillId="2" borderId="12" xfId="1" applyFont="1" applyFill="1" applyBorder="1">
      <alignment vertical="center"/>
    </xf>
    <xf numFmtId="38" fontId="15" fillId="2" borderId="51" xfId="1" applyFont="1" applyFill="1" applyBorder="1">
      <alignment vertical="center"/>
    </xf>
    <xf numFmtId="179" fontId="8" fillId="0" borderId="57" xfId="0" applyNumberFormat="1" applyFont="1" applyBorder="1" applyAlignment="1">
      <alignment vertical="center"/>
    </xf>
    <xf numFmtId="38" fontId="15" fillId="0" borderId="47" xfId="1" applyFont="1" applyBorder="1">
      <alignment vertical="center"/>
    </xf>
    <xf numFmtId="38" fontId="15" fillId="0" borderId="50" xfId="1" applyFont="1" applyBorder="1">
      <alignment vertical="center"/>
    </xf>
    <xf numFmtId="38" fontId="15" fillId="2" borderId="52" xfId="1" applyFont="1" applyFill="1" applyBorder="1">
      <alignment vertical="center"/>
    </xf>
    <xf numFmtId="38" fontId="15" fillId="0" borderId="52" xfId="1" applyFont="1" applyBorder="1">
      <alignment vertical="center"/>
    </xf>
    <xf numFmtId="38" fontId="15" fillId="2" borderId="55" xfId="1" applyFont="1" applyFill="1" applyBorder="1">
      <alignment vertical="center"/>
    </xf>
    <xf numFmtId="38" fontId="15" fillId="2" borderId="50" xfId="1" applyFont="1" applyFill="1" applyBorder="1">
      <alignment vertical="center"/>
    </xf>
    <xf numFmtId="0" fontId="10" fillId="0" borderId="1" xfId="0" applyFont="1" applyBorder="1" applyAlignment="1">
      <alignment vertical="center"/>
    </xf>
    <xf numFmtId="0" fontId="3" fillId="0" borderId="15" xfId="0" applyFont="1" applyBorder="1" applyAlignment="1">
      <alignment vertical="center"/>
    </xf>
    <xf numFmtId="38" fontId="22" fillId="0" borderId="2" xfId="1" applyFont="1" applyBorder="1">
      <alignment vertical="center"/>
    </xf>
    <xf numFmtId="180" fontId="4" fillId="0" borderId="0" xfId="0" applyNumberFormat="1" applyFont="1" applyBorder="1">
      <alignment vertical="center"/>
    </xf>
    <xf numFmtId="38" fontId="8" fillId="0" borderId="3" xfId="1" applyNumberFormat="1" applyFont="1" applyBorder="1" applyAlignment="1">
      <alignment horizontal="right" vertical="center" indent="1"/>
    </xf>
    <xf numFmtId="38" fontId="8" fillId="0" borderId="3" xfId="1" applyFont="1" applyBorder="1" applyAlignment="1">
      <alignment horizontal="right" vertical="center" indent="1"/>
    </xf>
    <xf numFmtId="38" fontId="8" fillId="0" borderId="6" xfId="1" applyFont="1" applyBorder="1" applyAlignment="1">
      <alignment horizontal="right" vertical="center" indent="1"/>
    </xf>
    <xf numFmtId="38" fontId="8" fillId="0" borderId="25" xfId="1" applyFont="1" applyBorder="1" applyAlignment="1">
      <alignment horizontal="right" vertical="center" indent="1"/>
    </xf>
    <xf numFmtId="38" fontId="8" fillId="0" borderId="11" xfId="1" applyFont="1" applyBorder="1" applyAlignment="1">
      <alignment horizontal="right" vertical="center" indent="1"/>
    </xf>
    <xf numFmtId="38" fontId="8" fillId="0" borderId="2" xfId="1" applyFont="1" applyBorder="1" applyAlignment="1">
      <alignment horizontal="right" vertical="center" indent="1"/>
    </xf>
    <xf numFmtId="38" fontId="22" fillId="0" borderId="2" xfId="1" applyFont="1" applyBorder="1" applyAlignment="1">
      <alignment horizontal="right" vertical="center" indent="1"/>
    </xf>
    <xf numFmtId="38" fontId="8" fillId="0" borderId="5" xfId="1" applyFont="1" applyBorder="1" applyAlignment="1">
      <alignment horizontal="right" vertical="center" indent="1"/>
    </xf>
    <xf numFmtId="38" fontId="22" fillId="0" borderId="6" xfId="1" applyFont="1" applyBorder="1" applyAlignment="1">
      <alignment horizontal="right" vertical="center" indent="1"/>
    </xf>
    <xf numFmtId="38" fontId="22" fillId="0" borderId="3" xfId="1" applyNumberFormat="1" applyFont="1" applyBorder="1" applyAlignment="1">
      <alignment horizontal="right" vertical="center" indent="1"/>
    </xf>
    <xf numFmtId="38" fontId="22" fillId="0" borderId="11" xfId="1" applyNumberFormat="1" applyFont="1" applyBorder="1" applyAlignment="1">
      <alignment horizontal="right" vertical="center" indent="1"/>
    </xf>
    <xf numFmtId="38" fontId="22" fillId="0" borderId="6" xfId="1" applyNumberFormat="1" applyFont="1" applyBorder="1" applyAlignment="1">
      <alignment horizontal="right" vertical="center" indent="1"/>
    </xf>
    <xf numFmtId="38" fontId="8" fillId="0" borderId="74" xfId="1" applyFont="1" applyBorder="1">
      <alignment vertical="center"/>
    </xf>
    <xf numFmtId="38" fontId="22" fillId="0" borderId="10" xfId="1" applyFont="1" applyBorder="1" applyAlignment="1">
      <alignment horizontal="right" vertical="center" indent="1"/>
    </xf>
    <xf numFmtId="38" fontId="24" fillId="0" borderId="25" xfId="1" applyFont="1" applyBorder="1" applyAlignment="1">
      <alignment horizontal="right" vertical="center" indent="1"/>
    </xf>
    <xf numFmtId="38" fontId="24" fillId="0" borderId="26" xfId="1" applyFont="1" applyBorder="1" applyAlignment="1">
      <alignment horizontal="right" vertical="center" indent="1"/>
    </xf>
    <xf numFmtId="9" fontId="4" fillId="0" borderId="0" xfId="2" applyFont="1" applyBorder="1">
      <alignment vertical="center"/>
    </xf>
    <xf numFmtId="38" fontId="22" fillId="0" borderId="3" xfId="1" applyFont="1" applyBorder="1" applyAlignment="1">
      <alignment horizontal="right" vertical="center" indent="1"/>
    </xf>
    <xf numFmtId="38" fontId="22" fillId="0" borderId="1" xfId="1" applyFont="1" applyBorder="1">
      <alignment vertical="center"/>
    </xf>
    <xf numFmtId="0" fontId="8" fillId="0" borderId="19" xfId="0" applyFont="1" applyBorder="1">
      <alignment vertical="center"/>
    </xf>
    <xf numFmtId="0" fontId="8" fillId="0" borderId="23" xfId="0" applyFont="1" applyBorder="1">
      <alignment vertical="center"/>
    </xf>
    <xf numFmtId="38" fontId="22" fillId="0" borderId="11" xfId="1" applyFont="1" applyBorder="1" applyAlignment="1">
      <alignment horizontal="right" vertical="center" indent="1"/>
    </xf>
    <xf numFmtId="38" fontId="25" fillId="0" borderId="25" xfId="1" applyFont="1" applyBorder="1" applyAlignment="1">
      <alignment horizontal="right" vertical="center" indent="1"/>
    </xf>
    <xf numFmtId="38" fontId="22" fillId="0" borderId="5" xfId="1" applyFont="1" applyBorder="1" applyAlignment="1">
      <alignment horizontal="right" vertical="center" inden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3" fontId="22" fillId="0" borderId="0" xfId="0" applyNumberFormat="1"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27" fillId="0" borderId="0" xfId="0" applyFont="1" applyBorder="1">
      <alignment vertical="center"/>
    </xf>
    <xf numFmtId="0" fontId="27" fillId="0" borderId="10" xfId="0" applyFont="1" applyBorder="1">
      <alignment vertical="center"/>
    </xf>
    <xf numFmtId="178" fontId="10" fillId="0" borderId="0" xfId="0" applyNumberFormat="1" applyFont="1" applyBorder="1" applyAlignment="1">
      <alignment vertical="center"/>
    </xf>
    <xf numFmtId="0" fontId="27" fillId="0" borderId="0" xfId="0" applyFont="1">
      <alignment vertical="center"/>
    </xf>
    <xf numFmtId="0" fontId="28" fillId="0" borderId="3" xfId="0" applyFont="1" applyBorder="1" applyAlignment="1">
      <alignment vertical="center"/>
    </xf>
    <xf numFmtId="183" fontId="28" fillId="0" borderId="3" xfId="0" applyNumberFormat="1" applyFont="1" applyBorder="1" applyAlignment="1">
      <alignment vertical="center"/>
    </xf>
    <xf numFmtId="0" fontId="3" fillId="0" borderId="0" xfId="0" applyFont="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10" fillId="0" borderId="0" xfId="0" applyFont="1" applyBorder="1" applyAlignment="1">
      <alignment horizontal="left" vertical="center"/>
    </xf>
    <xf numFmtId="38" fontId="22" fillId="0" borderId="10" xfId="1" applyFont="1" applyFill="1" applyBorder="1" applyAlignment="1">
      <alignment horizontal="right" vertical="center" indent="1"/>
    </xf>
    <xf numFmtId="0" fontId="8" fillId="0" borderId="19"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9" xfId="0" applyFont="1" applyBorder="1" applyAlignment="1">
      <alignment horizontal="center" vertical="top" textRotation="255" wrapText="1"/>
    </xf>
    <xf numFmtId="0" fontId="8" fillId="0" borderId="23" xfId="0" applyFont="1" applyBorder="1" applyAlignment="1">
      <alignment horizontal="center" vertical="top" textRotation="255" wrapText="1"/>
    </xf>
    <xf numFmtId="0" fontId="8" fillId="0" borderId="22" xfId="0" applyFont="1" applyBorder="1" applyAlignment="1">
      <alignment horizontal="center" vertical="top" textRotation="255" wrapText="1"/>
    </xf>
    <xf numFmtId="0" fontId="8" fillId="0" borderId="4" xfId="0" applyFont="1" applyBorder="1" applyAlignment="1">
      <alignment horizontal="left" vertical="top" textRotation="255" wrapText="1"/>
    </xf>
    <xf numFmtId="0" fontId="8" fillId="0" borderId="6" xfId="0" applyFont="1" applyBorder="1" applyAlignment="1">
      <alignment horizontal="left" vertical="top" textRotation="255" wrapText="1"/>
    </xf>
    <xf numFmtId="0" fontId="8" fillId="0" borderId="7" xfId="0" applyFont="1" applyBorder="1" applyAlignment="1">
      <alignment horizontal="left" vertical="top" textRotation="255" wrapText="1"/>
    </xf>
    <xf numFmtId="0" fontId="8" fillId="0" borderId="8" xfId="0" applyFont="1" applyBorder="1" applyAlignment="1">
      <alignment horizontal="left" vertical="top" textRotation="255" wrapText="1"/>
    </xf>
    <xf numFmtId="0" fontId="8" fillId="0" borderId="9" xfId="0" applyFont="1" applyBorder="1" applyAlignment="1">
      <alignment horizontal="left" vertical="top" textRotation="255" wrapText="1"/>
    </xf>
    <xf numFmtId="0" fontId="8" fillId="0" borderId="11" xfId="0" applyFont="1" applyBorder="1" applyAlignment="1">
      <alignment horizontal="left" vertical="top" textRotation="255" wrapText="1"/>
    </xf>
    <xf numFmtId="0" fontId="8" fillId="0" borderId="4" xfId="0" applyFont="1" applyBorder="1" applyAlignment="1">
      <alignment horizontal="center" vertical="top" textRotation="255" wrapText="1" readingOrder="1"/>
    </xf>
    <xf numFmtId="0" fontId="8" fillId="0" borderId="6" xfId="0" applyFont="1" applyBorder="1" applyAlignment="1">
      <alignment horizontal="center" vertical="top" textRotation="255" wrapText="1" readingOrder="1"/>
    </xf>
    <xf numFmtId="0" fontId="8" fillId="0" borderId="7" xfId="0" applyFont="1" applyBorder="1" applyAlignment="1">
      <alignment horizontal="center" vertical="top" textRotation="255" wrapText="1" readingOrder="1"/>
    </xf>
    <xf numFmtId="0" fontId="8" fillId="0" borderId="8" xfId="0" applyFont="1" applyBorder="1" applyAlignment="1">
      <alignment horizontal="center" vertical="top" textRotation="255" wrapText="1" readingOrder="1"/>
    </xf>
    <xf numFmtId="0" fontId="8" fillId="0" borderId="9" xfId="0" applyFont="1" applyBorder="1" applyAlignment="1">
      <alignment horizontal="center" vertical="top" textRotation="255" wrapText="1" readingOrder="1"/>
    </xf>
    <xf numFmtId="0" fontId="8" fillId="0" borderId="11" xfId="0" applyFont="1" applyBorder="1" applyAlignment="1">
      <alignment horizontal="center" vertical="top" textRotation="255" wrapText="1" readingOrder="1"/>
    </xf>
    <xf numFmtId="0" fontId="8" fillId="0" borderId="4" xfId="0" applyFont="1" applyBorder="1" applyAlignment="1">
      <alignment horizontal="center" vertical="top" textRotation="255" wrapText="1"/>
    </xf>
    <xf numFmtId="0" fontId="8" fillId="0" borderId="6" xfId="0" applyFont="1" applyBorder="1" applyAlignment="1">
      <alignment horizontal="center" vertical="top" textRotation="255" wrapText="1"/>
    </xf>
    <xf numFmtId="0" fontId="8" fillId="0" borderId="7" xfId="0"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8" fillId="0" borderId="9" xfId="0" applyFont="1" applyBorder="1" applyAlignment="1">
      <alignment horizontal="center" vertical="top" textRotation="255" wrapText="1"/>
    </xf>
    <xf numFmtId="0" fontId="8" fillId="0" borderId="11" xfId="0" applyFont="1" applyBorder="1" applyAlignment="1">
      <alignment horizontal="center" vertical="top" textRotation="255"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176" fontId="6" fillId="0" borderId="7" xfId="0" applyNumberFormat="1" applyFont="1" applyBorder="1" applyAlignment="1">
      <alignment horizontal="right" vertical="center" indent="1"/>
    </xf>
    <xf numFmtId="176" fontId="6" fillId="0" borderId="0" xfId="0" applyNumberFormat="1" applyFont="1" applyBorder="1" applyAlignment="1">
      <alignment horizontal="right" vertical="center" indent="1"/>
    </xf>
    <xf numFmtId="176" fontId="6" fillId="0" borderId="8" xfId="0" applyNumberFormat="1" applyFont="1" applyBorder="1" applyAlignment="1">
      <alignment horizontal="right" vertical="center" indent="1"/>
    </xf>
    <xf numFmtId="38" fontId="19" fillId="0" borderId="14" xfId="1" applyFont="1" applyBorder="1" applyAlignment="1">
      <alignment horizontal="center" vertical="center"/>
    </xf>
    <xf numFmtId="38" fontId="19" fillId="0" borderId="15" xfId="1" applyFont="1" applyBorder="1" applyAlignment="1">
      <alignment horizontal="center" vertical="center"/>
    </xf>
    <xf numFmtId="38" fontId="19" fillId="0" borderId="17" xfId="1" applyFont="1" applyBorder="1" applyAlignment="1">
      <alignment horizontal="center" vertical="center"/>
    </xf>
    <xf numFmtId="38" fontId="19" fillId="0" borderId="18" xfId="1"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7" fillId="0" borderId="5" xfId="0" applyFont="1" applyBorder="1" applyAlignment="1">
      <alignment horizontal="center" vertical="center"/>
    </xf>
    <xf numFmtId="0" fontId="3" fillId="0" borderId="5" xfId="0" applyFont="1" applyBorder="1" applyAlignment="1">
      <alignment horizontal="center" vertical="center"/>
    </xf>
    <xf numFmtId="38" fontId="17" fillId="0" borderId="1" xfId="0" applyNumberFormat="1" applyFont="1" applyBorder="1" applyAlignment="1">
      <alignment horizontal="center" vertical="center"/>
    </xf>
    <xf numFmtId="0" fontId="17" fillId="0" borderId="3"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7" fillId="0" borderId="4" xfId="0" applyFont="1" applyBorder="1" applyAlignment="1">
      <alignment horizontal="center" vertical="center"/>
    </xf>
    <xf numFmtId="0" fontId="17" fillId="0" borderId="70" xfId="0" applyFont="1" applyBorder="1" applyAlignment="1">
      <alignment horizontal="center" vertical="center"/>
    </xf>
    <xf numFmtId="0" fontId="17" fillId="0" borderId="9" xfId="0" applyFont="1" applyBorder="1" applyAlignment="1">
      <alignment horizontal="center" vertical="center"/>
    </xf>
    <xf numFmtId="0" fontId="17" fillId="0" borderId="7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176" fontId="23" fillId="0" borderId="7" xfId="0" applyNumberFormat="1" applyFont="1" applyBorder="1" applyAlignment="1">
      <alignment horizontal="right" vertical="center" indent="1"/>
    </xf>
    <xf numFmtId="176" fontId="23" fillId="0" borderId="0" xfId="0" applyNumberFormat="1" applyFont="1" applyBorder="1" applyAlignment="1">
      <alignment horizontal="right" vertical="center" indent="1"/>
    </xf>
    <xf numFmtId="176" fontId="18" fillId="0" borderId="20" xfId="0" applyNumberFormat="1" applyFont="1" applyBorder="1" applyAlignment="1">
      <alignment horizontal="right" vertical="center" indent="1"/>
    </xf>
    <xf numFmtId="176" fontId="18" fillId="0" borderId="0" xfId="0" applyNumberFormat="1" applyFont="1" applyBorder="1" applyAlignment="1">
      <alignment horizontal="right" vertical="center" indent="1"/>
    </xf>
    <xf numFmtId="176" fontId="18" fillId="0" borderId="21" xfId="0" applyNumberFormat="1" applyFont="1" applyBorder="1" applyAlignment="1">
      <alignment horizontal="right" vertical="center" indent="1"/>
    </xf>
    <xf numFmtId="176" fontId="23" fillId="0" borderId="20" xfId="0" applyNumberFormat="1" applyFont="1" applyBorder="1" applyAlignment="1">
      <alignment horizontal="right" vertical="center" indent="1"/>
    </xf>
    <xf numFmtId="176" fontId="23" fillId="0" borderId="8" xfId="0" applyNumberFormat="1" applyFont="1" applyBorder="1" applyAlignment="1">
      <alignment horizontal="right" vertical="center" indent="1"/>
    </xf>
    <xf numFmtId="9" fontId="7" fillId="0" borderId="0" xfId="2" applyFont="1" applyBorder="1" applyAlignment="1">
      <alignment horizontal="center" vertical="center"/>
    </xf>
    <xf numFmtId="0" fontId="23" fillId="0" borderId="7" xfId="0" applyFont="1" applyBorder="1" applyAlignment="1">
      <alignment horizontal="right" vertical="center" indent="1"/>
    </xf>
    <xf numFmtId="0" fontId="23" fillId="0" borderId="0" xfId="0" applyFont="1" applyBorder="1" applyAlignment="1">
      <alignment horizontal="right" vertical="center" indent="1"/>
    </xf>
    <xf numFmtId="0" fontId="23" fillId="0" borderId="8" xfId="0" applyFont="1" applyBorder="1" applyAlignment="1">
      <alignment horizontal="right" vertical="center" indent="1"/>
    </xf>
    <xf numFmtId="0" fontId="18" fillId="0" borderId="20" xfId="0" applyFont="1" applyBorder="1" applyAlignment="1">
      <alignment horizontal="right" vertical="center" indent="1"/>
    </xf>
    <xf numFmtId="0" fontId="18" fillId="0" borderId="0" xfId="0" applyFont="1" applyBorder="1" applyAlignment="1">
      <alignment horizontal="right" vertical="center" indent="1"/>
    </xf>
    <xf numFmtId="0" fontId="18" fillId="0" borderId="21" xfId="0" applyFont="1" applyBorder="1" applyAlignment="1">
      <alignment horizontal="righ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9" fontId="3" fillId="0" borderId="0" xfId="2"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19" xfId="0" applyFont="1" applyBorder="1" applyAlignment="1">
      <alignment horizontal="center" vertical="top" wrapText="1"/>
    </xf>
    <xf numFmtId="0" fontId="8" fillId="0" borderId="23" xfId="0" applyFont="1" applyBorder="1" applyAlignment="1">
      <alignment horizontal="center" vertical="top"/>
    </xf>
    <xf numFmtId="0" fontId="8" fillId="0" borderId="22" xfId="0" applyFont="1" applyBorder="1" applyAlignment="1">
      <alignment horizontal="center" vertical="top"/>
    </xf>
    <xf numFmtId="0" fontId="8" fillId="0" borderId="0" xfId="0" applyFont="1" applyAlignment="1">
      <alignment vertical="top" wrapText="1"/>
    </xf>
    <xf numFmtId="0" fontId="27" fillId="0" borderId="26" xfId="0" applyFont="1" applyBorder="1" applyAlignment="1">
      <alignment horizontal="center" vertical="center"/>
    </xf>
    <xf numFmtId="0" fontId="27" fillId="0" borderId="25"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left" vertical="center" wrapText="1"/>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19" xfId="0" applyFont="1" applyBorder="1" applyAlignment="1">
      <alignment horizontal="center" vertical="center" wrapText="1"/>
    </xf>
    <xf numFmtId="0" fontId="8" fillId="0" borderId="23" xfId="0" applyFont="1" applyBorder="1" applyAlignment="1">
      <alignment horizontal="center" vertical="center"/>
    </xf>
    <xf numFmtId="0" fontId="8" fillId="0" borderId="22" xfId="0" applyFont="1" applyBorder="1" applyAlignment="1">
      <alignment horizontal="center" vertical="center"/>
    </xf>
    <xf numFmtId="38" fontId="8" fillId="0" borderId="4"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9" xfId="1" applyFont="1" applyBorder="1" applyAlignment="1">
      <alignment horizontal="center" vertical="center"/>
    </xf>
    <xf numFmtId="38" fontId="8" fillId="0" borderId="10" xfId="1" applyFont="1" applyBorder="1" applyAlignment="1">
      <alignment horizontal="center" vertical="center"/>
    </xf>
    <xf numFmtId="38" fontId="8" fillId="0" borderId="11" xfId="1" applyFont="1" applyBorder="1" applyAlignment="1">
      <alignment horizontal="center" vertical="center"/>
    </xf>
    <xf numFmtId="49" fontId="8" fillId="0" borderId="19"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49" fontId="8" fillId="0" borderId="23" xfId="0" applyNumberFormat="1"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38" fontId="8" fillId="0" borderId="35" xfId="1" applyFont="1" applyBorder="1" applyAlignment="1">
      <alignment horizontal="center" vertical="center"/>
    </xf>
    <xf numFmtId="38" fontId="8" fillId="0" borderId="36" xfId="1" applyFont="1" applyBorder="1" applyAlignment="1">
      <alignment horizontal="center" vertical="center"/>
    </xf>
    <xf numFmtId="38" fontId="8" fillId="0" borderId="37" xfId="1" applyFont="1" applyBorder="1" applyAlignment="1">
      <alignment horizontal="center" vertical="center"/>
    </xf>
    <xf numFmtId="38" fontId="8" fillId="0" borderId="7" xfId="1" applyFont="1" applyBorder="1" applyAlignment="1">
      <alignment horizontal="center"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9" fontId="8" fillId="0" borderId="4" xfId="2" applyFont="1" applyBorder="1" applyAlignment="1">
      <alignment horizontal="center" vertical="center"/>
    </xf>
    <xf numFmtId="9" fontId="8" fillId="0" borderId="5" xfId="2" applyFont="1" applyBorder="1" applyAlignment="1">
      <alignment horizontal="center" vertical="center"/>
    </xf>
    <xf numFmtId="9" fontId="8" fillId="0" borderId="6" xfId="2" applyFont="1" applyBorder="1" applyAlignment="1">
      <alignment horizontal="center" vertical="center"/>
    </xf>
    <xf numFmtId="9" fontId="8" fillId="0" borderId="35" xfId="2" applyFont="1" applyBorder="1" applyAlignment="1">
      <alignment horizontal="center" vertical="center"/>
    </xf>
    <xf numFmtId="9" fontId="8" fillId="0" borderId="36" xfId="2" applyFont="1" applyBorder="1" applyAlignment="1">
      <alignment horizontal="center" vertical="center"/>
    </xf>
    <xf numFmtId="9" fontId="8" fillId="0" borderId="37" xfId="2" applyFont="1" applyBorder="1" applyAlignment="1">
      <alignment horizontal="center" vertical="center"/>
    </xf>
    <xf numFmtId="38" fontId="24" fillId="0" borderId="6" xfId="1" applyFont="1" applyBorder="1" applyAlignment="1">
      <alignment horizontal="center" vertical="center"/>
    </xf>
    <xf numFmtId="38" fontId="24" fillId="0" borderId="11" xfId="1" applyFont="1" applyBorder="1" applyAlignment="1">
      <alignment horizontal="center" vertical="center"/>
    </xf>
    <xf numFmtId="38" fontId="22" fillId="0" borderId="4" xfId="1" applyFont="1" applyBorder="1" applyAlignment="1">
      <alignment horizontal="center" vertical="center"/>
    </xf>
    <xf numFmtId="38" fontId="22" fillId="0" borderId="6" xfId="1" applyFont="1" applyBorder="1" applyAlignment="1">
      <alignment horizontal="center" vertical="center"/>
    </xf>
    <xf numFmtId="38" fontId="22" fillId="0" borderId="9" xfId="1" applyFont="1" applyBorder="1" applyAlignment="1">
      <alignment horizontal="center" vertical="center"/>
    </xf>
    <xf numFmtId="38" fontId="22" fillId="0" borderId="11" xfId="1" applyFont="1" applyBorder="1" applyAlignment="1">
      <alignment horizontal="center" vertical="center"/>
    </xf>
    <xf numFmtId="38" fontId="8" fillId="0" borderId="40" xfId="1" applyFont="1" applyBorder="1" applyAlignment="1">
      <alignment horizontal="center" vertical="center"/>
    </xf>
    <xf numFmtId="38" fontId="8" fillId="0" borderId="41" xfId="1" applyFont="1" applyBorder="1" applyAlignment="1">
      <alignment horizontal="center" vertical="center"/>
    </xf>
    <xf numFmtId="38" fontId="8" fillId="0" borderId="42" xfId="1" applyFont="1" applyBorder="1" applyAlignment="1">
      <alignment horizontal="center" vertical="center"/>
    </xf>
    <xf numFmtId="38" fontId="8" fillId="0" borderId="43" xfId="1" applyFont="1" applyBorder="1" applyAlignment="1">
      <alignment horizontal="center" vertical="center"/>
    </xf>
    <xf numFmtId="38" fontId="8" fillId="0" borderId="19" xfId="1" applyFont="1" applyBorder="1" applyAlignment="1">
      <alignment horizontal="center" vertical="center"/>
    </xf>
    <xf numFmtId="38" fontId="8" fillId="0" borderId="22" xfId="1" applyFont="1" applyBorder="1" applyAlignment="1">
      <alignment horizontal="center" vertical="center"/>
    </xf>
    <xf numFmtId="9" fontId="8" fillId="0" borderId="9" xfId="2" applyFont="1" applyBorder="1" applyAlignment="1">
      <alignment horizontal="center" vertical="center"/>
    </xf>
    <xf numFmtId="9" fontId="8" fillId="0" borderId="10" xfId="2" applyFont="1" applyBorder="1" applyAlignment="1">
      <alignment horizontal="center" vertical="center"/>
    </xf>
    <xf numFmtId="9" fontId="8" fillId="0" borderId="11" xfId="2" applyFont="1" applyBorder="1" applyAlignment="1">
      <alignment horizontal="center"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12" xfId="0" applyFont="1" applyBorder="1" applyAlignment="1">
      <alignment horizontal="center" vertical="center"/>
    </xf>
    <xf numFmtId="38" fontId="8" fillId="0" borderId="44" xfId="1" applyFont="1" applyBorder="1" applyAlignment="1">
      <alignment horizontal="center" vertical="center"/>
    </xf>
    <xf numFmtId="38" fontId="8" fillId="0" borderId="45" xfId="1" applyFont="1" applyBorder="1" applyAlignment="1">
      <alignment horizontal="center"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9" fontId="8" fillId="0" borderId="7" xfId="2" applyFont="1" applyBorder="1" applyAlignment="1">
      <alignment horizontal="center" vertical="center"/>
    </xf>
    <xf numFmtId="9" fontId="8" fillId="0" borderId="0" xfId="2" applyFont="1" applyBorder="1" applyAlignment="1">
      <alignment horizontal="center" vertical="center"/>
    </xf>
    <xf numFmtId="9" fontId="8" fillId="0" borderId="8" xfId="2" applyFont="1" applyBorder="1" applyAlignment="1">
      <alignment horizontal="center" vertical="center"/>
    </xf>
    <xf numFmtId="0" fontId="8" fillId="0" borderId="12" xfId="0" applyFont="1" applyBorder="1" applyAlignment="1">
      <alignment horizontal="left" vertical="center" wrapText="1"/>
    </xf>
    <xf numFmtId="0" fontId="8" fillId="0" borderId="33" xfId="0" applyFont="1" applyBorder="1" applyAlignment="1">
      <alignment horizontal="left" vertical="center" wrapText="1"/>
    </xf>
    <xf numFmtId="38" fontId="8" fillId="0" borderId="38" xfId="1" applyFont="1" applyBorder="1" applyAlignment="1">
      <alignment horizontal="center" vertical="center"/>
    </xf>
    <xf numFmtId="38" fontId="8" fillId="0" borderId="39" xfId="1" applyFont="1" applyBorder="1" applyAlignment="1">
      <alignment horizontal="center" vertical="center"/>
    </xf>
    <xf numFmtId="3" fontId="8" fillId="0" borderId="4" xfId="0" applyNumberFormat="1" applyFont="1" applyBorder="1" applyAlignment="1">
      <alignment horizontal="center" vertical="center"/>
    </xf>
    <xf numFmtId="3" fontId="8"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3" fontId="24" fillId="0" borderId="15" xfId="0" applyNumberFormat="1" applyFont="1" applyBorder="1" applyAlignment="1">
      <alignment horizontal="center" vertical="center"/>
    </xf>
    <xf numFmtId="0" fontId="24" fillId="0" borderId="18" xfId="0" applyFont="1" applyBorder="1" applyAlignment="1">
      <alignment horizontal="center" vertical="center"/>
    </xf>
    <xf numFmtId="0" fontId="8" fillId="0" borderId="46" xfId="0" applyFont="1" applyBorder="1" applyAlignment="1">
      <alignment horizontal="center" vertical="center"/>
    </xf>
    <xf numFmtId="0" fontId="24" fillId="0" borderId="15" xfId="0" applyFont="1" applyBorder="1" applyAlignment="1">
      <alignment horizontal="center" vertical="center"/>
    </xf>
    <xf numFmtId="38" fontId="22" fillId="0" borderId="7"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22" xfId="0" applyFont="1" applyBorder="1" applyAlignment="1">
      <alignment horizontal="center" vertical="center"/>
    </xf>
    <xf numFmtId="0" fontId="22" fillId="0" borderId="12" xfId="0"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0" fontId="8" fillId="0" borderId="20" xfId="0" applyFont="1" applyBorder="1" applyAlignment="1">
      <alignment horizontal="center" vertical="center"/>
    </xf>
    <xf numFmtId="0" fontId="24" fillId="0" borderId="21" xfId="0" applyFont="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38" fontId="8" fillId="0" borderId="1" xfId="1" applyFont="1" applyBorder="1" applyAlignment="1">
      <alignment horizontal="center"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22" fillId="0" borderId="1"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38" fontId="22" fillId="0" borderId="5" xfId="1" applyFont="1" applyBorder="1" applyAlignment="1">
      <alignment horizontal="center" vertical="center"/>
    </xf>
    <xf numFmtId="38" fontId="22" fillId="0" borderId="10" xfId="1" applyFont="1" applyBorder="1" applyAlignment="1">
      <alignment horizontal="center" vertical="center"/>
    </xf>
    <xf numFmtId="38" fontId="24" fillId="0" borderId="15" xfId="0" applyNumberFormat="1" applyFont="1" applyBorder="1" applyAlignment="1">
      <alignment horizontal="center" vertical="center"/>
    </xf>
    <xf numFmtId="178" fontId="27" fillId="0" borderId="10" xfId="0" applyNumberFormat="1" applyFont="1" applyBorder="1" applyAlignment="1">
      <alignment horizontal="right" vertical="center"/>
    </xf>
    <xf numFmtId="0" fontId="27" fillId="0" borderId="0" xfId="0" applyFont="1" applyBorder="1" applyAlignment="1">
      <alignment horizontal="center" vertical="center"/>
    </xf>
    <xf numFmtId="9" fontId="10" fillId="0" borderId="10" xfId="0" applyNumberFormat="1" applyFont="1" applyBorder="1" applyAlignment="1">
      <alignment horizontal="center" vertical="center"/>
    </xf>
    <xf numFmtId="178" fontId="27" fillId="0" borderId="0" xfId="0" applyNumberFormat="1" applyFont="1" applyBorder="1" applyAlignment="1">
      <alignment horizontal="center" vertical="center"/>
    </xf>
    <xf numFmtId="10" fontId="27" fillId="0" borderId="10" xfId="2" applyNumberFormat="1" applyFont="1" applyBorder="1" applyAlignment="1">
      <alignment horizontal="center" vertical="center"/>
    </xf>
    <xf numFmtId="38" fontId="27" fillId="0" borderId="10" xfId="0" applyNumberFormat="1" applyFont="1" applyBorder="1" applyAlignment="1">
      <alignment horizontal="right" vertical="center"/>
    </xf>
    <xf numFmtId="0" fontId="27" fillId="0" borderId="10" xfId="0" applyFont="1" applyBorder="1" applyAlignment="1">
      <alignment horizontal="right" vertical="center"/>
    </xf>
    <xf numFmtId="38" fontId="28" fillId="0" borderId="0" xfId="1" applyFont="1" applyBorder="1" applyAlignment="1">
      <alignment horizontal="right" vertical="center"/>
    </xf>
    <xf numFmtId="0" fontId="28" fillId="0" borderId="0" xfId="0" applyFont="1" applyBorder="1" applyAlignment="1">
      <alignment horizontal="right" vertical="center"/>
    </xf>
    <xf numFmtId="0" fontId="28" fillId="0" borderId="10" xfId="0" applyFont="1" applyBorder="1" applyAlignment="1">
      <alignment horizontal="right" vertical="center"/>
    </xf>
    <xf numFmtId="178" fontId="10" fillId="0" borderId="0" xfId="0" applyNumberFormat="1" applyFont="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181" fontId="28" fillId="0" borderId="2" xfId="0" applyNumberFormat="1" applyFont="1" applyBorder="1" applyAlignment="1">
      <alignment horizontal="right" vertical="center"/>
    </xf>
    <xf numFmtId="181" fontId="27" fillId="0" borderId="2" xfId="0" applyNumberFormat="1" applyFont="1" applyBorder="1" applyAlignment="1">
      <alignment horizontal="right" vertical="center"/>
    </xf>
    <xf numFmtId="38" fontId="27" fillId="0" borderId="10" xfId="1" applyFont="1" applyBorder="1" applyAlignment="1">
      <alignment horizontal="right" vertical="center"/>
    </xf>
    <xf numFmtId="38" fontId="28" fillId="0" borderId="0" xfId="0" applyNumberFormat="1" applyFont="1" applyBorder="1" applyAlignment="1">
      <alignment horizontal="right" vertical="center"/>
    </xf>
    <xf numFmtId="0" fontId="10" fillId="0" borderId="4" xfId="0" applyFont="1" applyBorder="1" applyAlignment="1">
      <alignment horizontal="left" vertical="center"/>
    </xf>
    <xf numFmtId="178" fontId="10" fillId="0" borderId="1" xfId="0" applyNumberFormat="1" applyFont="1" applyBorder="1" applyAlignment="1">
      <alignment horizontal="right" vertical="center" indent="1"/>
    </xf>
    <xf numFmtId="178" fontId="10" fillId="0" borderId="2" xfId="0" applyNumberFormat="1" applyFont="1" applyBorder="1" applyAlignment="1">
      <alignment horizontal="right" vertical="center" indent="1"/>
    </xf>
    <xf numFmtId="178" fontId="10" fillId="0" borderId="3" xfId="0" applyNumberFormat="1" applyFont="1" applyBorder="1" applyAlignment="1">
      <alignment horizontal="right" vertical="center" inden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10" fillId="0" borderId="1" xfId="0" applyNumberFormat="1" applyFont="1" applyBorder="1" applyAlignment="1">
      <alignment horizontal="right" vertical="center" indent="1"/>
    </xf>
    <xf numFmtId="177" fontId="10" fillId="0" borderId="2" xfId="0" applyNumberFormat="1" applyFont="1" applyBorder="1" applyAlignment="1">
      <alignment horizontal="right" vertical="center" indent="1"/>
    </xf>
    <xf numFmtId="177" fontId="10" fillId="0" borderId="3" xfId="0" applyNumberFormat="1" applyFont="1" applyBorder="1" applyAlignment="1">
      <alignment horizontal="right" vertical="center" indent="1"/>
    </xf>
    <xf numFmtId="9" fontId="10" fillId="0" borderId="1" xfId="2" applyFont="1" applyBorder="1" applyAlignment="1">
      <alignment horizontal="right" vertical="center" indent="1"/>
    </xf>
    <xf numFmtId="9" fontId="10" fillId="0" borderId="2" xfId="2" applyFont="1" applyBorder="1" applyAlignment="1">
      <alignment horizontal="right" vertical="center" indent="1"/>
    </xf>
    <xf numFmtId="9" fontId="10" fillId="0" borderId="3" xfId="2" applyFont="1" applyBorder="1" applyAlignment="1">
      <alignment horizontal="right" vertical="center" indent="1"/>
    </xf>
    <xf numFmtId="0" fontId="10" fillId="0" borderId="12" xfId="0" applyFont="1" applyBorder="1" applyAlignment="1">
      <alignment horizontal="center" vertical="center"/>
    </xf>
    <xf numFmtId="0" fontId="10" fillId="0" borderId="12" xfId="0" applyFont="1" applyBorder="1" applyAlignment="1">
      <alignment horizontal="left" vertical="center" wrapText="1" indent="1"/>
    </xf>
    <xf numFmtId="0" fontId="10" fillId="0" borderId="12" xfId="0" applyFont="1" applyBorder="1" applyAlignment="1">
      <alignment horizontal="left" vertical="center" indent="1"/>
    </xf>
    <xf numFmtId="0" fontId="28" fillId="0" borderId="2" xfId="0" applyFont="1" applyBorder="1" applyAlignment="1">
      <alignment horizontal="center" vertical="center"/>
    </xf>
    <xf numFmtId="0" fontId="28" fillId="0" borderId="3" xfId="0" applyFont="1" applyBorder="1" applyAlignment="1">
      <alignment horizontal="center" vertical="center"/>
    </xf>
    <xf numFmtId="182" fontId="28" fillId="0" borderId="2" xfId="1" applyNumberFormat="1" applyFont="1" applyBorder="1" applyAlignment="1">
      <alignment horizontal="right" vertical="center"/>
    </xf>
    <xf numFmtId="182" fontId="28" fillId="0" borderId="3" xfId="1" applyNumberFormat="1" applyFont="1" applyBorder="1" applyAlignment="1">
      <alignment horizontal="right" vertical="center"/>
    </xf>
    <xf numFmtId="3" fontId="10" fillId="0" borderId="2" xfId="0" applyNumberFormat="1" applyFont="1" applyBorder="1" applyAlignment="1">
      <alignment horizontal="right" vertical="center"/>
    </xf>
    <xf numFmtId="0" fontId="8" fillId="0" borderId="62" xfId="0" applyFont="1" applyBorder="1" applyAlignment="1">
      <alignment horizontal="right" vertical="center" indent="2"/>
    </xf>
    <xf numFmtId="0" fontId="8" fillId="0" borderId="63" xfId="0" applyFont="1" applyBorder="1" applyAlignment="1">
      <alignment horizontal="right" vertical="center" indent="2"/>
    </xf>
    <xf numFmtId="0" fontId="8" fillId="0" borderId="59" xfId="0" applyFont="1" applyBorder="1" applyAlignment="1">
      <alignment horizontal="right" vertical="center" indent="2"/>
    </xf>
    <xf numFmtId="0" fontId="8" fillId="0" borderId="64" xfId="0" applyFont="1" applyBorder="1" applyAlignment="1">
      <alignment horizontal="center" vertical="center" textRotation="255"/>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54" xfId="0" applyFont="1" applyBorder="1" applyAlignment="1">
      <alignment horizontal="left" vertical="center"/>
    </xf>
    <xf numFmtId="0" fontId="8" fillId="0" borderId="68" xfId="0" applyFont="1" applyBorder="1" applyAlignment="1">
      <alignment horizontal="center" vertical="center" textRotation="255"/>
    </xf>
    <xf numFmtId="0" fontId="8" fillId="2" borderId="11" xfId="0" applyFont="1" applyFill="1" applyBorder="1" applyAlignment="1">
      <alignment horizontal="left" vertical="center"/>
    </xf>
    <xf numFmtId="0" fontId="8" fillId="2" borderId="56" xfId="0" applyFont="1" applyFill="1" applyBorder="1" applyAlignment="1">
      <alignment horizontal="left" vertical="center"/>
    </xf>
    <xf numFmtId="0" fontId="8" fillId="2" borderId="3" xfId="0" applyFont="1" applyFill="1" applyBorder="1" applyAlignment="1">
      <alignment horizontal="left" vertical="center"/>
    </xf>
    <xf numFmtId="0" fontId="8" fillId="2" borderId="51" xfId="0" applyFont="1" applyFill="1" applyBorder="1" applyAlignment="1">
      <alignment horizontal="left" vertical="center"/>
    </xf>
    <xf numFmtId="0" fontId="8" fillId="2" borderId="61" xfId="0" applyFont="1" applyFill="1" applyBorder="1" applyAlignment="1">
      <alignment horizontal="left" vertical="center"/>
    </xf>
    <xf numFmtId="0" fontId="8" fillId="2" borderId="54"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23813</xdr:colOff>
      <xdr:row>8</xdr:row>
      <xdr:rowOff>23813</xdr:rowOff>
    </xdr:from>
    <xdr:to>
      <xdr:col>34</xdr:col>
      <xdr:colOff>223838</xdr:colOff>
      <xdr:row>8</xdr:row>
      <xdr:rowOff>219075</xdr:rowOff>
    </xdr:to>
    <xdr:sp macro="" textlink="">
      <xdr:nvSpPr>
        <xdr:cNvPr id="2" name="正方形/長方形 1">
          <a:extLst>
            <a:ext uri="{FF2B5EF4-FFF2-40B4-BE49-F238E27FC236}">
              <a16:creationId xmlns="" xmlns:a16="http://schemas.microsoft.com/office/drawing/2014/main" id="{00000000-0008-0000-0500-000002000000}"/>
            </a:ext>
          </a:extLst>
        </xdr:cNvPr>
        <xdr:cNvSpPr/>
      </xdr:nvSpPr>
      <xdr:spPr>
        <a:xfrm>
          <a:off x="13492163" y="1738313"/>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252413</xdr:colOff>
      <xdr:row>10</xdr:row>
      <xdr:rowOff>33338</xdr:rowOff>
    </xdr:from>
    <xdr:to>
      <xdr:col>45</xdr:col>
      <xdr:colOff>9525</xdr:colOff>
      <xdr:row>10</xdr:row>
      <xdr:rowOff>219075</xdr:rowOff>
    </xdr:to>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a:off x="15263813" y="2205038"/>
          <a:ext cx="2586037" cy="18573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23812</xdr:colOff>
      <xdr:row>13</xdr:row>
      <xdr:rowOff>33338</xdr:rowOff>
    </xdr:from>
    <xdr:to>
      <xdr:col>37</xdr:col>
      <xdr:colOff>238124</xdr:colOff>
      <xdr:row>13</xdr:row>
      <xdr:rowOff>209550</xdr:rowOff>
    </xdr:to>
    <xdr:sp macro="" textlink="">
      <xdr:nvSpPr>
        <xdr:cNvPr id="4" name="正方形/長方形 3">
          <a:extLst>
            <a:ext uri="{FF2B5EF4-FFF2-40B4-BE49-F238E27FC236}">
              <a16:creationId xmlns="" xmlns:a16="http://schemas.microsoft.com/office/drawing/2014/main" id="{00000000-0008-0000-0500-000004000000}"/>
            </a:ext>
          </a:extLst>
        </xdr:cNvPr>
        <xdr:cNvSpPr/>
      </xdr:nvSpPr>
      <xdr:spPr>
        <a:xfrm>
          <a:off x="13492162" y="2890838"/>
          <a:ext cx="2528887" cy="1762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14288</xdr:colOff>
      <xdr:row>15</xdr:row>
      <xdr:rowOff>23813</xdr:rowOff>
    </xdr:from>
    <xdr:to>
      <xdr:col>34</xdr:col>
      <xdr:colOff>214313</xdr:colOff>
      <xdr:row>15</xdr:row>
      <xdr:rowOff>219075</xdr:rowOff>
    </xdr:to>
    <xdr:sp macro="" textlink="">
      <xdr:nvSpPr>
        <xdr:cNvPr id="5" name="正方形/長方形 4">
          <a:extLst>
            <a:ext uri="{FF2B5EF4-FFF2-40B4-BE49-F238E27FC236}">
              <a16:creationId xmlns="" xmlns:a16="http://schemas.microsoft.com/office/drawing/2014/main" id="{00000000-0008-0000-0500-000005000000}"/>
            </a:ext>
          </a:extLst>
        </xdr:cNvPr>
        <xdr:cNvSpPr/>
      </xdr:nvSpPr>
      <xdr:spPr>
        <a:xfrm>
          <a:off x="13482638" y="3338513"/>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31</xdr:row>
      <xdr:rowOff>209551</xdr:rowOff>
    </xdr:from>
    <xdr:to>
      <xdr:col>46</xdr:col>
      <xdr:colOff>219075</xdr:colOff>
      <xdr:row>36</xdr:row>
      <xdr:rowOff>180975</xdr:rowOff>
    </xdr:to>
    <xdr:sp macro="" textlink="">
      <xdr:nvSpPr>
        <xdr:cNvPr id="6" name="テキスト ボックス 5">
          <a:extLst>
            <a:ext uri="{FF2B5EF4-FFF2-40B4-BE49-F238E27FC236}">
              <a16:creationId xmlns="" xmlns:a16="http://schemas.microsoft.com/office/drawing/2014/main" id="{00000000-0008-0000-0500-000006000000}"/>
            </a:ext>
          </a:extLst>
        </xdr:cNvPr>
        <xdr:cNvSpPr txBox="1"/>
      </xdr:nvSpPr>
      <xdr:spPr>
        <a:xfrm>
          <a:off x="12258675" y="7181851"/>
          <a:ext cx="605790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■法第 </a:t>
          </a:r>
          <a:r>
            <a:rPr kumimoji="1" lang="en-US" altLang="ja-JP" sz="1100"/>
            <a:t>91</a:t>
          </a:r>
          <a:r>
            <a:rPr kumimoji="1" lang="ja-JP" altLang="en-US" sz="1100"/>
            <a:t>条補償費の算出</a:t>
          </a:r>
          <a:endParaRPr kumimoji="1" lang="en-US" altLang="ja-JP" sz="1100"/>
        </a:p>
        <a:p>
          <a:pPr>
            <a:lnSpc>
              <a:spcPts val="1300"/>
            </a:lnSpc>
          </a:pPr>
          <a:r>
            <a:rPr kumimoji="1" lang="ja-JP" altLang="en-US" sz="1100"/>
            <a:t>・法 </a:t>
          </a:r>
          <a:r>
            <a:rPr kumimoji="1" lang="en-US" altLang="ja-JP" sz="1100"/>
            <a:t>91</a:t>
          </a:r>
          <a:r>
            <a:rPr kumimoji="1" lang="ja-JP" altLang="en-US" sz="1100"/>
            <a:t>条補償費は権利変換計画の認可公告日から </a:t>
          </a:r>
          <a:r>
            <a:rPr kumimoji="1" lang="en-US" altLang="ja-JP" sz="1100"/>
            <a:t>15</a:t>
          </a:r>
          <a:r>
            <a:rPr kumimoji="1" lang="ja-JP" altLang="en-US" sz="1100"/>
            <a:t>日後に支払うものとする。</a:t>
          </a:r>
          <a:endParaRPr kumimoji="1" lang="en-US" altLang="ja-JP" sz="1100"/>
        </a:p>
        <a:p>
          <a:pPr>
            <a:lnSpc>
              <a:spcPts val="1300"/>
            </a:lnSpc>
          </a:pPr>
          <a:r>
            <a:rPr kumimoji="1" lang="ja-JP" altLang="en-US" sz="1100"/>
            <a:t>・評価基準日から権利変換計画の認可公告日までの全国総合消費者文化指数及び投資財産</a:t>
          </a:r>
          <a:endParaRPr kumimoji="1" lang="en-US" altLang="ja-JP" sz="1100"/>
        </a:p>
        <a:p>
          <a:pPr>
            <a:lnSpc>
              <a:spcPts val="1300"/>
            </a:lnSpc>
          </a:pPr>
          <a:r>
            <a:rPr kumimoji="1" lang="ja-JP" altLang="en-US" sz="1100"/>
            <a:t>　指数に基づく修正率（以下、「物価変動修正率」と表示する）はプラス１％とする。</a:t>
          </a:r>
          <a:endParaRPr kumimoji="1" lang="en-US" altLang="ja-JP" sz="1100"/>
        </a:p>
        <a:p>
          <a:pPr>
            <a:lnSpc>
              <a:spcPts val="1300"/>
            </a:lnSpc>
          </a:pPr>
          <a:r>
            <a:rPr kumimoji="1" lang="ja-JP" altLang="en-US" sz="1100"/>
            <a:t>　権利変換計画の認可公告日から補償金を支払う日までの期間の法定利率は </a:t>
          </a:r>
          <a:r>
            <a:rPr kumimoji="1" lang="en-US" altLang="ja-JP" sz="1100"/>
            <a:t>6%</a:t>
          </a:r>
          <a:r>
            <a:rPr kumimoji="1" lang="ja-JP" altLang="en-US" sz="1100"/>
            <a:t>とする</a:t>
          </a:r>
          <a:endParaRPr kumimoji="1" lang="en-US" altLang="ja-JP" sz="1100"/>
        </a:p>
        <a:p>
          <a:pPr>
            <a:lnSpc>
              <a:spcPts val="1300"/>
            </a:lnSpc>
          </a:pPr>
          <a:r>
            <a:rPr kumimoji="1" lang="ja-JP" altLang="en-US" sz="1100"/>
            <a:t>　利息計算は</a:t>
          </a:r>
          <a:r>
            <a:rPr kumimoji="1" lang="en-US" altLang="ja-JP" sz="1100"/>
            <a:t>1</a:t>
          </a:r>
          <a:r>
            <a:rPr kumimoji="1" lang="ja-JP" altLang="en-US" sz="1100"/>
            <a:t>年</a:t>
          </a:r>
          <a:r>
            <a:rPr kumimoji="1" lang="en-US" altLang="ja-JP" sz="1100"/>
            <a:t>365</a:t>
          </a:r>
          <a:r>
            <a:rPr kumimoji="1" lang="ja-JP" altLang="en-US" sz="1100"/>
            <a:t>日として計算すること。</a:t>
          </a:r>
          <a:endParaRPr kumimoji="1" lang="en-US" altLang="ja-JP" sz="1100"/>
        </a:p>
        <a:p>
          <a:endParaRPr kumimoji="1" lang="ja-JP" altLang="en-US" sz="1100"/>
        </a:p>
      </xdr:txBody>
    </xdr:sp>
    <xdr:clientData/>
  </xdr:twoCellAnchor>
  <xdr:twoCellAnchor>
    <xdr:from>
      <xdr:col>23</xdr:col>
      <xdr:colOff>28575</xdr:colOff>
      <xdr:row>25</xdr:row>
      <xdr:rowOff>9526</xdr:rowOff>
    </xdr:from>
    <xdr:to>
      <xdr:col>46</xdr:col>
      <xdr:colOff>228599</xdr:colOff>
      <xdr:row>29</xdr:row>
      <xdr:rowOff>200025</xdr:rowOff>
    </xdr:to>
    <xdr:sp macro="" textlink="">
      <xdr:nvSpPr>
        <xdr:cNvPr id="7" name="テキスト ボックス 6">
          <a:extLst>
            <a:ext uri="{FF2B5EF4-FFF2-40B4-BE49-F238E27FC236}">
              <a16:creationId xmlns="" xmlns:a16="http://schemas.microsoft.com/office/drawing/2014/main" id="{00000000-0008-0000-0500-000007000000}"/>
            </a:ext>
          </a:extLst>
        </xdr:cNvPr>
        <xdr:cNvSpPr txBox="1"/>
      </xdr:nvSpPr>
      <xdr:spPr>
        <a:xfrm>
          <a:off x="12211050" y="5610226"/>
          <a:ext cx="6115049" cy="110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ゴシック" panose="020B0600070205080204" pitchFamily="50" charset="-128"/>
              <a:ea typeface="ＭＳ Ｐゴシック" panose="020B0600070205080204" pitchFamily="50" charset="-128"/>
            </a:rPr>
            <a:t>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３「法第 </a:t>
          </a:r>
          <a:r>
            <a:rPr kumimoji="1" lang="en-US" altLang="ja-JP" sz="1100">
              <a:latin typeface="ＭＳ Ｐゴシック" panose="020B0600070205080204" pitchFamily="50" charset="-128"/>
              <a:ea typeface="ＭＳ Ｐゴシック" panose="020B0600070205080204" pitchFamily="50" charset="-128"/>
            </a:rPr>
            <a:t>91</a:t>
          </a:r>
          <a:r>
            <a:rPr kumimoji="1" lang="ja-JP" altLang="en-US" sz="1100">
              <a:latin typeface="ＭＳ Ｐゴシック" panose="020B0600070205080204" pitchFamily="50" charset="-128"/>
              <a:ea typeface="ＭＳ Ｐゴシック" panose="020B0600070205080204" pitchFamily="50" charset="-128"/>
            </a:rPr>
            <a:t>条補償費及び法第 </a:t>
          </a:r>
          <a:r>
            <a:rPr kumimoji="1" lang="en-US" altLang="ja-JP" sz="1100">
              <a:latin typeface="ＭＳ Ｐゴシック" panose="020B0600070205080204" pitchFamily="50" charset="-128"/>
              <a:ea typeface="ＭＳ Ｐゴシック" panose="020B0600070205080204" pitchFamily="50" charset="-128"/>
            </a:rPr>
            <a:t>97</a:t>
          </a:r>
          <a:r>
            <a:rPr kumimoji="1" lang="ja-JP" altLang="en-US" sz="1100">
              <a:latin typeface="ＭＳ Ｐゴシック" panose="020B0600070205080204" pitchFamily="50" charset="-128"/>
              <a:ea typeface="ＭＳ Ｐゴシック" panose="020B0600070205080204" pitchFamily="50" charset="-128"/>
            </a:rPr>
            <a:t>条補償費の予備計算」及び表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４「借入金利子予備計算」</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の表中の⑤～⑭の欄に相当する金額をもとめ、表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３及び表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４を完成させ、マークシートに記入</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しなさい。なお、表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３の⑦と⑩の合計額を表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５の「⑦と⑩の計」の欄に、表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４の⑪、⑭を、</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それぞれ表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５の⑪、⑭の欄に記入すること。計算においては各年度の各項目毎（各欄）に百万</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円未満を四捨五入して百万円単位の整数で記入することとし、以後の計算は記入した数値を使用</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すること。　　　　　　　　　　　　　　　　　　　　　　　　　　　　　　　　　　　　　</a:t>
          </a:r>
          <a:r>
            <a:rPr kumimoji="1" lang="en-US" altLang="ja-JP" sz="1100">
              <a:latin typeface="ＭＳ Ｐゴシック" panose="020B0600070205080204" pitchFamily="50" charset="-128"/>
              <a:ea typeface="ＭＳ Ｐゴシック" panose="020B0600070205080204" pitchFamily="50" charset="-128"/>
            </a:rPr>
            <a:t>【⑤</a:t>
          </a:r>
          <a:r>
            <a:rPr kumimoji="1" lang="ja-JP" altLang="en-US" sz="1100">
              <a:latin typeface="ＭＳ Ｐゴシック" panose="020B0600070205080204" pitchFamily="50" charset="-128"/>
              <a:ea typeface="ＭＳ Ｐゴシック" panose="020B0600070205080204" pitchFamily="50" charset="-128"/>
            </a:rPr>
            <a:t>～⑭各１点、計 </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点</a:t>
          </a:r>
          <a:r>
            <a:rPr kumimoji="1" lang="en-US" altLang="ja-JP" sz="1100">
              <a:latin typeface="ＭＳ Ｐゴシック" panose="020B0600070205080204" pitchFamily="50" charset="-128"/>
              <a:ea typeface="ＭＳ Ｐゴシック" panose="020B0600070205080204" pitchFamily="50" charset="-128"/>
            </a:rPr>
            <a:t>】</a:t>
          </a:r>
        </a:p>
        <a:p>
          <a:pPr>
            <a:lnSpc>
              <a:spcPts val="13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19049</xdr:colOff>
      <xdr:row>1</xdr:row>
      <xdr:rowOff>28576</xdr:rowOff>
    </xdr:from>
    <xdr:to>
      <xdr:col>46</xdr:col>
      <xdr:colOff>238125</xdr:colOff>
      <xdr:row>5</xdr:row>
      <xdr:rowOff>28575</xdr:rowOff>
    </xdr:to>
    <xdr:sp macro="" textlink="">
      <xdr:nvSpPr>
        <xdr:cNvPr id="8" name="テキスト ボックス 7">
          <a:extLst>
            <a:ext uri="{FF2B5EF4-FFF2-40B4-BE49-F238E27FC236}">
              <a16:creationId xmlns="" xmlns:a16="http://schemas.microsoft.com/office/drawing/2014/main" id="{00000000-0008-0000-0500-000008000000}"/>
            </a:ext>
          </a:extLst>
        </xdr:cNvPr>
        <xdr:cNvSpPr txBox="1"/>
      </xdr:nvSpPr>
      <xdr:spPr>
        <a:xfrm>
          <a:off x="12201524" y="200026"/>
          <a:ext cx="613410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ゴシック" panose="020B0600070205080204" pitchFamily="50" charset="-128"/>
              <a:ea typeface="ＭＳ Ｐゴシック" panose="020B0600070205080204" pitchFamily="50" charset="-128"/>
            </a:rPr>
            <a:t>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１は「年度別の支出金項目」を表示したものである。（２）の事業スケジュールに基づき、表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２</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の支出項目ⓐ～ⓓについて最も適当と考えられる年度を選び①～④の各欄に記号で答え、表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１「年</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度別の支出金項目」を完成させ、マークシートに記入しなさい。なお、ⓐ～ⓓについては補助金の対</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象とすることを前提とする。　　　　　　　　　　　　　　　　　　　　　</a:t>
          </a:r>
          <a:r>
            <a:rPr kumimoji="1" lang="en-US" altLang="ja-JP" sz="1100">
              <a:latin typeface="ＭＳ Ｐゴシック" panose="020B0600070205080204" pitchFamily="50" charset="-128"/>
              <a:ea typeface="ＭＳ Ｐゴシック" panose="020B0600070205080204" pitchFamily="50" charset="-128"/>
            </a:rPr>
            <a:t>【①</a:t>
          </a:r>
          <a:r>
            <a:rPr kumimoji="1" lang="ja-JP" altLang="en-US" sz="1100">
              <a:latin typeface="ＭＳ Ｐゴシック" panose="020B0600070205080204" pitchFamily="50" charset="-128"/>
              <a:ea typeface="ＭＳ Ｐゴシック" panose="020B0600070205080204" pitchFamily="50" charset="-128"/>
            </a:rPr>
            <a:t>～④各１点、計４点</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29</xdr:col>
      <xdr:colOff>133350</xdr:colOff>
      <xdr:row>38</xdr:row>
      <xdr:rowOff>19050</xdr:rowOff>
    </xdr:from>
    <xdr:to>
      <xdr:col>32</xdr:col>
      <xdr:colOff>200025</xdr:colOff>
      <xdr:row>39</xdr:row>
      <xdr:rowOff>200025</xdr:rowOff>
    </xdr:to>
    <xdr:sp macro="" textlink="">
      <xdr:nvSpPr>
        <xdr:cNvPr id="9" name="大かっこ 8">
          <a:extLst>
            <a:ext uri="{FF2B5EF4-FFF2-40B4-BE49-F238E27FC236}">
              <a16:creationId xmlns="" xmlns:a16="http://schemas.microsoft.com/office/drawing/2014/main" id="{00000000-0008-0000-0500-000009000000}"/>
            </a:ext>
          </a:extLst>
        </xdr:cNvPr>
        <xdr:cNvSpPr/>
      </xdr:nvSpPr>
      <xdr:spPr>
        <a:xfrm>
          <a:off x="13858875" y="8591550"/>
          <a:ext cx="838200"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161924</xdr:colOff>
      <xdr:row>32</xdr:row>
      <xdr:rowOff>171450</xdr:rowOff>
    </xdr:from>
    <xdr:to>
      <xdr:col>46</xdr:col>
      <xdr:colOff>47624</xdr:colOff>
      <xdr:row>36</xdr:row>
      <xdr:rowOff>133350</xdr:rowOff>
    </xdr:to>
    <xdr:sp macro="" textlink="">
      <xdr:nvSpPr>
        <xdr:cNvPr id="10" name="大かっこ 9">
          <a:extLst>
            <a:ext uri="{FF2B5EF4-FFF2-40B4-BE49-F238E27FC236}">
              <a16:creationId xmlns="" xmlns:a16="http://schemas.microsoft.com/office/drawing/2014/main" id="{00000000-0008-0000-0500-00000A000000}"/>
            </a:ext>
          </a:extLst>
        </xdr:cNvPr>
        <xdr:cNvSpPr/>
      </xdr:nvSpPr>
      <xdr:spPr>
        <a:xfrm>
          <a:off x="12344399" y="7372350"/>
          <a:ext cx="5800725" cy="876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47624</xdr:colOff>
      <xdr:row>1</xdr:row>
      <xdr:rowOff>9525</xdr:rowOff>
    </xdr:from>
    <xdr:to>
      <xdr:col>72</xdr:col>
      <xdr:colOff>209550</xdr:colOff>
      <xdr:row>9</xdr:row>
      <xdr:rowOff>200025</xdr:rowOff>
    </xdr:to>
    <xdr:sp macro="" textlink="">
      <xdr:nvSpPr>
        <xdr:cNvPr id="11" name="大かっこ 10">
          <a:extLst>
            <a:ext uri="{FF2B5EF4-FFF2-40B4-BE49-F238E27FC236}">
              <a16:creationId xmlns="" xmlns:a16="http://schemas.microsoft.com/office/drawing/2014/main" id="{00000000-0008-0000-0500-00000B000000}"/>
            </a:ext>
          </a:extLst>
        </xdr:cNvPr>
        <xdr:cNvSpPr/>
      </xdr:nvSpPr>
      <xdr:spPr>
        <a:xfrm>
          <a:off x="18402299" y="180975"/>
          <a:ext cx="5638801" cy="1962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66675</xdr:colOff>
      <xdr:row>33</xdr:row>
      <xdr:rowOff>114300</xdr:rowOff>
    </xdr:from>
    <xdr:to>
      <xdr:col>38</xdr:col>
      <xdr:colOff>76200</xdr:colOff>
      <xdr:row>41</xdr:row>
      <xdr:rowOff>161925</xdr:rowOff>
    </xdr:to>
    <xdr:cxnSp macro="">
      <xdr:nvCxnSpPr>
        <xdr:cNvPr id="13" name="直線矢印コネクタ 12">
          <a:extLst>
            <a:ext uri="{FF2B5EF4-FFF2-40B4-BE49-F238E27FC236}">
              <a16:creationId xmlns="" xmlns:a16="http://schemas.microsoft.com/office/drawing/2014/main" id="{00000000-0008-0000-0500-00000D000000}"/>
            </a:ext>
          </a:extLst>
        </xdr:cNvPr>
        <xdr:cNvCxnSpPr/>
      </xdr:nvCxnSpPr>
      <xdr:spPr>
        <a:xfrm>
          <a:off x="15592425" y="7543800"/>
          <a:ext cx="523875" cy="18764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34</xdr:row>
      <xdr:rowOff>209550</xdr:rowOff>
    </xdr:from>
    <xdr:to>
      <xdr:col>41</xdr:col>
      <xdr:colOff>238125</xdr:colOff>
      <xdr:row>41</xdr:row>
      <xdr:rowOff>114300</xdr:rowOff>
    </xdr:to>
    <xdr:cxnSp macro="">
      <xdr:nvCxnSpPr>
        <xdr:cNvPr id="14" name="直線矢印コネクタ 13">
          <a:extLst>
            <a:ext uri="{FF2B5EF4-FFF2-40B4-BE49-F238E27FC236}">
              <a16:creationId xmlns="" xmlns:a16="http://schemas.microsoft.com/office/drawing/2014/main" id="{00000000-0008-0000-0500-00000E000000}"/>
            </a:ext>
          </a:extLst>
        </xdr:cNvPr>
        <xdr:cNvCxnSpPr/>
      </xdr:nvCxnSpPr>
      <xdr:spPr>
        <a:xfrm flipH="1">
          <a:off x="15030450" y="7867650"/>
          <a:ext cx="2019300" cy="1504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28575</xdr:colOff>
      <xdr:row>35</xdr:row>
      <xdr:rowOff>161925</xdr:rowOff>
    </xdr:from>
    <xdr:to>
      <xdr:col>42</xdr:col>
      <xdr:colOff>114300</xdr:colOff>
      <xdr:row>41</xdr:row>
      <xdr:rowOff>114300</xdr:rowOff>
    </xdr:to>
    <xdr:cxnSp macro="">
      <xdr:nvCxnSpPr>
        <xdr:cNvPr id="16" name="直線矢印コネクタ 15">
          <a:extLst>
            <a:ext uri="{FF2B5EF4-FFF2-40B4-BE49-F238E27FC236}">
              <a16:creationId xmlns="" xmlns:a16="http://schemas.microsoft.com/office/drawing/2014/main" id="{00000000-0008-0000-0500-000010000000}"/>
            </a:ext>
          </a:extLst>
        </xdr:cNvPr>
        <xdr:cNvCxnSpPr/>
      </xdr:nvCxnSpPr>
      <xdr:spPr>
        <a:xfrm flipH="1">
          <a:off x="16840200" y="8048625"/>
          <a:ext cx="342900" cy="1323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54856</xdr:colOff>
      <xdr:row>17</xdr:row>
      <xdr:rowOff>27428</xdr:rowOff>
    </xdr:from>
    <xdr:to>
      <xdr:col>68</xdr:col>
      <xdr:colOff>426381</xdr:colOff>
      <xdr:row>17</xdr:row>
      <xdr:rowOff>27428</xdr:rowOff>
    </xdr:to>
    <xdr:cxnSp macro="">
      <xdr:nvCxnSpPr>
        <xdr:cNvPr id="2" name="直線コネクタ 1">
          <a:extLst>
            <a:ext uri="{FF2B5EF4-FFF2-40B4-BE49-F238E27FC236}">
              <a16:creationId xmlns="" xmlns:a16="http://schemas.microsoft.com/office/drawing/2014/main" id="{00000000-0008-0000-0600-000002000000}"/>
            </a:ext>
          </a:extLst>
        </xdr:cNvPr>
        <xdr:cNvCxnSpPr/>
      </xdr:nvCxnSpPr>
      <xdr:spPr>
        <a:xfrm>
          <a:off x="32697031" y="31516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54856</xdr:colOff>
      <xdr:row>21</xdr:row>
      <xdr:rowOff>27428</xdr:rowOff>
    </xdr:from>
    <xdr:to>
      <xdr:col>68</xdr:col>
      <xdr:colOff>426381</xdr:colOff>
      <xdr:row>21</xdr:row>
      <xdr:rowOff>27428</xdr:rowOff>
    </xdr:to>
    <xdr:cxnSp macro="">
      <xdr:nvCxnSpPr>
        <xdr:cNvPr id="3" name="直線コネクタ 2">
          <a:extLst>
            <a:ext uri="{FF2B5EF4-FFF2-40B4-BE49-F238E27FC236}">
              <a16:creationId xmlns="" xmlns:a16="http://schemas.microsoft.com/office/drawing/2014/main" id="{00000000-0008-0000-0600-000003000000}"/>
            </a:ext>
          </a:extLst>
        </xdr:cNvPr>
        <xdr:cNvCxnSpPr/>
      </xdr:nvCxnSpPr>
      <xdr:spPr>
        <a:xfrm>
          <a:off x="32697031" y="38755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54856</xdr:colOff>
      <xdr:row>23</xdr:row>
      <xdr:rowOff>27428</xdr:rowOff>
    </xdr:from>
    <xdr:to>
      <xdr:col>68</xdr:col>
      <xdr:colOff>426381</xdr:colOff>
      <xdr:row>23</xdr:row>
      <xdr:rowOff>27428</xdr:rowOff>
    </xdr:to>
    <xdr:cxnSp macro="">
      <xdr:nvCxnSpPr>
        <xdr:cNvPr id="4" name="直線コネクタ 3">
          <a:extLst>
            <a:ext uri="{FF2B5EF4-FFF2-40B4-BE49-F238E27FC236}">
              <a16:creationId xmlns="" xmlns:a16="http://schemas.microsoft.com/office/drawing/2014/main" id="{00000000-0008-0000-0600-000004000000}"/>
            </a:ext>
          </a:extLst>
        </xdr:cNvPr>
        <xdr:cNvCxnSpPr/>
      </xdr:nvCxnSpPr>
      <xdr:spPr>
        <a:xfrm>
          <a:off x="32697031" y="42374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54856</xdr:colOff>
      <xdr:row>27</xdr:row>
      <xdr:rowOff>27428</xdr:rowOff>
    </xdr:from>
    <xdr:to>
      <xdr:col>68</xdr:col>
      <xdr:colOff>426381</xdr:colOff>
      <xdr:row>27</xdr:row>
      <xdr:rowOff>27428</xdr:rowOff>
    </xdr:to>
    <xdr:cxnSp macro="">
      <xdr:nvCxnSpPr>
        <xdr:cNvPr id="5" name="直線コネクタ 4">
          <a:extLst>
            <a:ext uri="{FF2B5EF4-FFF2-40B4-BE49-F238E27FC236}">
              <a16:creationId xmlns="" xmlns:a16="http://schemas.microsoft.com/office/drawing/2014/main" id="{00000000-0008-0000-0600-000005000000}"/>
            </a:ext>
          </a:extLst>
        </xdr:cNvPr>
        <xdr:cNvCxnSpPr/>
      </xdr:nvCxnSpPr>
      <xdr:spPr>
        <a:xfrm>
          <a:off x="32697031" y="49613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54856</xdr:colOff>
      <xdr:row>19</xdr:row>
      <xdr:rowOff>27428</xdr:rowOff>
    </xdr:from>
    <xdr:to>
      <xdr:col>70</xdr:col>
      <xdr:colOff>426381</xdr:colOff>
      <xdr:row>19</xdr:row>
      <xdr:rowOff>27428</xdr:rowOff>
    </xdr:to>
    <xdr:cxnSp macro="">
      <xdr:nvCxnSpPr>
        <xdr:cNvPr id="6" name="直線コネクタ 5">
          <a:extLst>
            <a:ext uri="{FF2B5EF4-FFF2-40B4-BE49-F238E27FC236}">
              <a16:creationId xmlns="" xmlns:a16="http://schemas.microsoft.com/office/drawing/2014/main" id="{00000000-0008-0000-0600-000006000000}"/>
            </a:ext>
          </a:extLst>
        </xdr:cNvPr>
        <xdr:cNvCxnSpPr/>
      </xdr:nvCxnSpPr>
      <xdr:spPr>
        <a:xfrm>
          <a:off x="33487606" y="35135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54856</xdr:colOff>
      <xdr:row>25</xdr:row>
      <xdr:rowOff>27428</xdr:rowOff>
    </xdr:from>
    <xdr:to>
      <xdr:col>70</xdr:col>
      <xdr:colOff>426381</xdr:colOff>
      <xdr:row>25</xdr:row>
      <xdr:rowOff>27428</xdr:rowOff>
    </xdr:to>
    <xdr:cxnSp macro="">
      <xdr:nvCxnSpPr>
        <xdr:cNvPr id="7" name="直線コネクタ 6">
          <a:extLst>
            <a:ext uri="{FF2B5EF4-FFF2-40B4-BE49-F238E27FC236}">
              <a16:creationId xmlns="" xmlns:a16="http://schemas.microsoft.com/office/drawing/2014/main" id="{00000000-0008-0000-0600-000007000000}"/>
            </a:ext>
          </a:extLst>
        </xdr:cNvPr>
        <xdr:cNvCxnSpPr/>
      </xdr:nvCxnSpPr>
      <xdr:spPr>
        <a:xfrm>
          <a:off x="33487606" y="45994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23</xdr:row>
      <xdr:rowOff>27428</xdr:rowOff>
    </xdr:from>
    <xdr:to>
      <xdr:col>72</xdr:col>
      <xdr:colOff>426381</xdr:colOff>
      <xdr:row>23</xdr:row>
      <xdr:rowOff>27428</xdr:rowOff>
    </xdr:to>
    <xdr:cxnSp macro="">
      <xdr:nvCxnSpPr>
        <xdr:cNvPr id="8" name="直線コネクタ 7">
          <a:extLst>
            <a:ext uri="{FF2B5EF4-FFF2-40B4-BE49-F238E27FC236}">
              <a16:creationId xmlns="" xmlns:a16="http://schemas.microsoft.com/office/drawing/2014/main" id="{00000000-0008-0000-0600-000008000000}"/>
            </a:ext>
          </a:extLst>
        </xdr:cNvPr>
        <xdr:cNvCxnSpPr/>
      </xdr:nvCxnSpPr>
      <xdr:spPr>
        <a:xfrm>
          <a:off x="34278181" y="42374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19</xdr:row>
      <xdr:rowOff>27428</xdr:rowOff>
    </xdr:from>
    <xdr:to>
      <xdr:col>72</xdr:col>
      <xdr:colOff>426381</xdr:colOff>
      <xdr:row>19</xdr:row>
      <xdr:rowOff>27428</xdr:rowOff>
    </xdr:to>
    <xdr:cxnSp macro="">
      <xdr:nvCxnSpPr>
        <xdr:cNvPr id="9" name="直線コネクタ 8">
          <a:extLst>
            <a:ext uri="{FF2B5EF4-FFF2-40B4-BE49-F238E27FC236}">
              <a16:creationId xmlns="" xmlns:a16="http://schemas.microsoft.com/office/drawing/2014/main" id="{00000000-0008-0000-0600-000009000000}"/>
            </a:ext>
          </a:extLst>
        </xdr:cNvPr>
        <xdr:cNvCxnSpPr/>
      </xdr:nvCxnSpPr>
      <xdr:spPr>
        <a:xfrm>
          <a:off x="34278181" y="35135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17</xdr:row>
      <xdr:rowOff>27428</xdr:rowOff>
    </xdr:from>
    <xdr:to>
      <xdr:col>72</xdr:col>
      <xdr:colOff>426381</xdr:colOff>
      <xdr:row>17</xdr:row>
      <xdr:rowOff>27428</xdr:rowOff>
    </xdr:to>
    <xdr:cxnSp macro="">
      <xdr:nvCxnSpPr>
        <xdr:cNvPr id="10" name="直線コネクタ 9">
          <a:extLst>
            <a:ext uri="{FF2B5EF4-FFF2-40B4-BE49-F238E27FC236}">
              <a16:creationId xmlns="" xmlns:a16="http://schemas.microsoft.com/office/drawing/2014/main" id="{00000000-0008-0000-0600-00000A000000}"/>
            </a:ext>
          </a:extLst>
        </xdr:cNvPr>
        <xdr:cNvCxnSpPr/>
      </xdr:nvCxnSpPr>
      <xdr:spPr>
        <a:xfrm>
          <a:off x="34278181" y="31516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21</xdr:row>
      <xdr:rowOff>27428</xdr:rowOff>
    </xdr:from>
    <xdr:to>
      <xdr:col>76</xdr:col>
      <xdr:colOff>426381</xdr:colOff>
      <xdr:row>21</xdr:row>
      <xdr:rowOff>27428</xdr:rowOff>
    </xdr:to>
    <xdr:cxnSp macro="">
      <xdr:nvCxnSpPr>
        <xdr:cNvPr id="11" name="直線コネクタ 10">
          <a:extLst>
            <a:ext uri="{FF2B5EF4-FFF2-40B4-BE49-F238E27FC236}">
              <a16:creationId xmlns="" xmlns:a16="http://schemas.microsoft.com/office/drawing/2014/main" id="{00000000-0008-0000-0600-00000B000000}"/>
            </a:ext>
          </a:extLst>
        </xdr:cNvPr>
        <xdr:cNvCxnSpPr/>
      </xdr:nvCxnSpPr>
      <xdr:spPr>
        <a:xfrm>
          <a:off x="35859331" y="38755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25</xdr:row>
      <xdr:rowOff>27428</xdr:rowOff>
    </xdr:from>
    <xdr:to>
      <xdr:col>76</xdr:col>
      <xdr:colOff>426381</xdr:colOff>
      <xdr:row>25</xdr:row>
      <xdr:rowOff>27428</xdr:rowOff>
    </xdr:to>
    <xdr:cxnSp macro="">
      <xdr:nvCxnSpPr>
        <xdr:cNvPr id="12" name="直線コネクタ 11">
          <a:extLst>
            <a:ext uri="{FF2B5EF4-FFF2-40B4-BE49-F238E27FC236}">
              <a16:creationId xmlns="" xmlns:a16="http://schemas.microsoft.com/office/drawing/2014/main" id="{00000000-0008-0000-0600-00000C000000}"/>
            </a:ext>
          </a:extLst>
        </xdr:cNvPr>
        <xdr:cNvCxnSpPr/>
      </xdr:nvCxnSpPr>
      <xdr:spPr>
        <a:xfrm>
          <a:off x="35859331" y="45994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27</xdr:row>
      <xdr:rowOff>27428</xdr:rowOff>
    </xdr:from>
    <xdr:to>
      <xdr:col>76</xdr:col>
      <xdr:colOff>426381</xdr:colOff>
      <xdr:row>27</xdr:row>
      <xdr:rowOff>27428</xdr:rowOff>
    </xdr:to>
    <xdr:cxnSp macro="">
      <xdr:nvCxnSpPr>
        <xdr:cNvPr id="13" name="直線コネクタ 12">
          <a:extLst>
            <a:ext uri="{FF2B5EF4-FFF2-40B4-BE49-F238E27FC236}">
              <a16:creationId xmlns="" xmlns:a16="http://schemas.microsoft.com/office/drawing/2014/main" id="{00000000-0008-0000-0600-00000D000000}"/>
            </a:ext>
          </a:extLst>
        </xdr:cNvPr>
        <xdr:cNvCxnSpPr/>
      </xdr:nvCxnSpPr>
      <xdr:spPr>
        <a:xfrm>
          <a:off x="35859331" y="49613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21</xdr:row>
      <xdr:rowOff>27428</xdr:rowOff>
    </xdr:from>
    <xdr:to>
      <xdr:col>72</xdr:col>
      <xdr:colOff>426381</xdr:colOff>
      <xdr:row>21</xdr:row>
      <xdr:rowOff>27428</xdr:rowOff>
    </xdr:to>
    <xdr:cxnSp macro="">
      <xdr:nvCxnSpPr>
        <xdr:cNvPr id="14" name="直線コネクタ 13">
          <a:extLst>
            <a:ext uri="{FF2B5EF4-FFF2-40B4-BE49-F238E27FC236}">
              <a16:creationId xmlns="" xmlns:a16="http://schemas.microsoft.com/office/drawing/2014/main" id="{00000000-0008-0000-0600-00000E000000}"/>
            </a:ext>
          </a:extLst>
        </xdr:cNvPr>
        <xdr:cNvCxnSpPr/>
      </xdr:nvCxnSpPr>
      <xdr:spPr>
        <a:xfrm>
          <a:off x="34278181" y="38755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25</xdr:row>
      <xdr:rowOff>27428</xdr:rowOff>
    </xdr:from>
    <xdr:to>
      <xdr:col>72</xdr:col>
      <xdr:colOff>426381</xdr:colOff>
      <xdr:row>25</xdr:row>
      <xdr:rowOff>27428</xdr:rowOff>
    </xdr:to>
    <xdr:cxnSp macro="">
      <xdr:nvCxnSpPr>
        <xdr:cNvPr id="15" name="直線コネクタ 14">
          <a:extLst>
            <a:ext uri="{FF2B5EF4-FFF2-40B4-BE49-F238E27FC236}">
              <a16:creationId xmlns="" xmlns:a16="http://schemas.microsoft.com/office/drawing/2014/main" id="{00000000-0008-0000-0600-00000F000000}"/>
            </a:ext>
          </a:extLst>
        </xdr:cNvPr>
        <xdr:cNvCxnSpPr/>
      </xdr:nvCxnSpPr>
      <xdr:spPr>
        <a:xfrm>
          <a:off x="34278181" y="45994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54856</xdr:colOff>
      <xdr:row>27</xdr:row>
      <xdr:rowOff>27428</xdr:rowOff>
    </xdr:from>
    <xdr:to>
      <xdr:col>72</xdr:col>
      <xdr:colOff>426381</xdr:colOff>
      <xdr:row>27</xdr:row>
      <xdr:rowOff>27428</xdr:rowOff>
    </xdr:to>
    <xdr:cxnSp macro="">
      <xdr:nvCxnSpPr>
        <xdr:cNvPr id="16" name="直線コネクタ 15">
          <a:extLst>
            <a:ext uri="{FF2B5EF4-FFF2-40B4-BE49-F238E27FC236}">
              <a16:creationId xmlns="" xmlns:a16="http://schemas.microsoft.com/office/drawing/2014/main" id="{00000000-0008-0000-0600-000010000000}"/>
            </a:ext>
          </a:extLst>
        </xdr:cNvPr>
        <xdr:cNvCxnSpPr/>
      </xdr:nvCxnSpPr>
      <xdr:spPr>
        <a:xfrm>
          <a:off x="34278181" y="49613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19</xdr:row>
      <xdr:rowOff>27428</xdr:rowOff>
    </xdr:from>
    <xdr:to>
      <xdr:col>76</xdr:col>
      <xdr:colOff>426381</xdr:colOff>
      <xdr:row>19</xdr:row>
      <xdr:rowOff>27428</xdr:rowOff>
    </xdr:to>
    <xdr:cxnSp macro="">
      <xdr:nvCxnSpPr>
        <xdr:cNvPr id="17" name="直線コネクタ 16">
          <a:extLst>
            <a:ext uri="{FF2B5EF4-FFF2-40B4-BE49-F238E27FC236}">
              <a16:creationId xmlns="" xmlns:a16="http://schemas.microsoft.com/office/drawing/2014/main" id="{00000000-0008-0000-0600-000011000000}"/>
            </a:ext>
          </a:extLst>
        </xdr:cNvPr>
        <xdr:cNvCxnSpPr/>
      </xdr:nvCxnSpPr>
      <xdr:spPr>
        <a:xfrm>
          <a:off x="35859331" y="35135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17</xdr:row>
      <xdr:rowOff>27428</xdr:rowOff>
    </xdr:from>
    <xdr:to>
      <xdr:col>76</xdr:col>
      <xdr:colOff>426381</xdr:colOff>
      <xdr:row>17</xdr:row>
      <xdr:rowOff>27428</xdr:rowOff>
    </xdr:to>
    <xdr:cxnSp macro="">
      <xdr:nvCxnSpPr>
        <xdr:cNvPr id="18" name="直線コネクタ 17">
          <a:extLst>
            <a:ext uri="{FF2B5EF4-FFF2-40B4-BE49-F238E27FC236}">
              <a16:creationId xmlns="" xmlns:a16="http://schemas.microsoft.com/office/drawing/2014/main" id="{00000000-0008-0000-0600-000012000000}"/>
            </a:ext>
          </a:extLst>
        </xdr:cNvPr>
        <xdr:cNvCxnSpPr/>
      </xdr:nvCxnSpPr>
      <xdr:spPr>
        <a:xfrm>
          <a:off x="35859331" y="315162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54856</xdr:colOff>
      <xdr:row>23</xdr:row>
      <xdr:rowOff>27428</xdr:rowOff>
    </xdr:from>
    <xdr:to>
      <xdr:col>76</xdr:col>
      <xdr:colOff>426381</xdr:colOff>
      <xdr:row>23</xdr:row>
      <xdr:rowOff>27428</xdr:rowOff>
    </xdr:to>
    <xdr:cxnSp macro="">
      <xdr:nvCxnSpPr>
        <xdr:cNvPr id="19" name="直線コネクタ 18">
          <a:extLst>
            <a:ext uri="{FF2B5EF4-FFF2-40B4-BE49-F238E27FC236}">
              <a16:creationId xmlns="" xmlns:a16="http://schemas.microsoft.com/office/drawing/2014/main" id="{00000000-0008-0000-0600-000013000000}"/>
            </a:ext>
          </a:extLst>
        </xdr:cNvPr>
        <xdr:cNvCxnSpPr/>
      </xdr:nvCxnSpPr>
      <xdr:spPr>
        <a:xfrm>
          <a:off x="35859331" y="423747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28575</xdr:colOff>
      <xdr:row>10</xdr:row>
      <xdr:rowOff>14286</xdr:rowOff>
    </xdr:from>
    <xdr:to>
      <xdr:col>27</xdr:col>
      <xdr:colOff>197644</xdr:colOff>
      <xdr:row>16</xdr:row>
      <xdr:rowOff>190500</xdr:rowOff>
    </xdr:to>
    <xdr:grpSp>
      <xdr:nvGrpSpPr>
        <xdr:cNvPr id="2" name="グループ化 1">
          <a:extLst>
            <a:ext uri="{FF2B5EF4-FFF2-40B4-BE49-F238E27FC236}">
              <a16:creationId xmlns="" xmlns:a16="http://schemas.microsoft.com/office/drawing/2014/main" id="{00000000-0008-0000-0700-000002000000}"/>
            </a:ext>
          </a:extLst>
        </xdr:cNvPr>
        <xdr:cNvGrpSpPr/>
      </xdr:nvGrpSpPr>
      <xdr:grpSpPr>
        <a:xfrm>
          <a:off x="4629150" y="2300286"/>
          <a:ext cx="1550194" cy="1547814"/>
          <a:chOff x="10825944" y="2288913"/>
          <a:chExt cx="1491196" cy="1540990"/>
        </a:xfrm>
      </xdr:grpSpPr>
      <xdr:sp macro="" textlink="">
        <xdr:nvSpPr>
          <xdr:cNvPr id="3" name="正方形/長方形 2">
            <a:extLst>
              <a:ext uri="{FF2B5EF4-FFF2-40B4-BE49-F238E27FC236}">
                <a16:creationId xmlns="" xmlns:a16="http://schemas.microsoft.com/office/drawing/2014/main" id="{00000000-0008-0000-0700-000003000000}"/>
              </a:ext>
            </a:extLst>
          </xdr:cNvPr>
          <xdr:cNvSpPr/>
        </xdr:nvSpPr>
        <xdr:spPr>
          <a:xfrm>
            <a:off x="11022486" y="3639403"/>
            <a:ext cx="1244647" cy="190500"/>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 xmlns:a16="http://schemas.microsoft.com/office/drawing/2014/main" id="{00000000-0008-0000-0700-000004000000}"/>
              </a:ext>
            </a:extLst>
          </xdr:cNvPr>
          <xdr:cNvSpPr/>
        </xdr:nvSpPr>
        <xdr:spPr>
          <a:xfrm>
            <a:off x="11022487" y="3450040"/>
            <a:ext cx="1244647" cy="189363"/>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700-000005000000}"/>
              </a:ext>
            </a:extLst>
          </xdr:cNvPr>
          <xdr:cNvSpPr/>
        </xdr:nvSpPr>
        <xdr:spPr>
          <a:xfrm>
            <a:off x="11022487" y="3260678"/>
            <a:ext cx="1244647" cy="189362"/>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700-000006000000}"/>
              </a:ext>
            </a:extLst>
          </xdr:cNvPr>
          <xdr:cNvSpPr/>
        </xdr:nvSpPr>
        <xdr:spPr>
          <a:xfrm>
            <a:off x="11146311" y="3066552"/>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 xmlns:a16="http://schemas.microsoft.com/office/drawing/2014/main" id="{00000000-0008-0000-0700-000007000000}"/>
              </a:ext>
            </a:extLst>
          </xdr:cNvPr>
          <xdr:cNvSpPr/>
        </xdr:nvSpPr>
        <xdr:spPr>
          <a:xfrm>
            <a:off x="11146311" y="2872426"/>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 xmlns:a16="http://schemas.microsoft.com/office/drawing/2014/main" id="{00000000-0008-0000-0700-000008000000}"/>
              </a:ext>
            </a:extLst>
          </xdr:cNvPr>
          <xdr:cNvSpPr/>
        </xdr:nvSpPr>
        <xdr:spPr>
          <a:xfrm>
            <a:off x="11146311" y="2678302"/>
            <a:ext cx="1006522" cy="194125"/>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 xmlns:a16="http://schemas.microsoft.com/office/drawing/2014/main" id="{00000000-0008-0000-0700-000009000000}"/>
              </a:ext>
            </a:extLst>
          </xdr:cNvPr>
          <xdr:cNvSpPr/>
        </xdr:nvSpPr>
        <xdr:spPr>
          <a:xfrm>
            <a:off x="11146311" y="2484176"/>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 xmlns:a16="http://schemas.microsoft.com/office/drawing/2014/main" id="{00000000-0008-0000-0700-00000A000000}"/>
              </a:ext>
            </a:extLst>
          </xdr:cNvPr>
          <xdr:cNvSpPr/>
        </xdr:nvSpPr>
        <xdr:spPr>
          <a:xfrm>
            <a:off x="11146311" y="2288913"/>
            <a:ext cx="1006522" cy="195263"/>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 name="直線コネクタ 10">
            <a:extLst>
              <a:ext uri="{FF2B5EF4-FFF2-40B4-BE49-F238E27FC236}">
                <a16:creationId xmlns="" xmlns:a16="http://schemas.microsoft.com/office/drawing/2014/main" id="{00000000-0008-0000-0700-00000B000000}"/>
              </a:ext>
            </a:extLst>
          </xdr:cNvPr>
          <xdr:cNvCxnSpPr/>
        </xdr:nvCxnSpPr>
        <xdr:spPr>
          <a:xfrm>
            <a:off x="10825944" y="3639403"/>
            <a:ext cx="1965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 xmlns:a16="http://schemas.microsoft.com/office/drawing/2014/main" id="{00000000-0008-0000-0700-00000C000000}"/>
              </a:ext>
            </a:extLst>
          </xdr:cNvPr>
          <xdr:cNvCxnSpPr/>
        </xdr:nvCxnSpPr>
        <xdr:spPr>
          <a:xfrm>
            <a:off x="12269514" y="3639403"/>
            <a:ext cx="476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178038</xdr:colOff>
      <xdr:row>10</xdr:row>
      <xdr:rowOff>8902</xdr:rowOff>
    </xdr:from>
    <xdr:to>
      <xdr:col>21</xdr:col>
      <xdr:colOff>142875</xdr:colOff>
      <xdr:row>14</xdr:row>
      <xdr:rowOff>80117</xdr:rowOff>
    </xdr:to>
    <xdr:sp macro="" textlink="">
      <xdr:nvSpPr>
        <xdr:cNvPr id="13" name="左中かっこ 12">
          <a:extLst>
            <a:ext uri="{FF2B5EF4-FFF2-40B4-BE49-F238E27FC236}">
              <a16:creationId xmlns="" xmlns:a16="http://schemas.microsoft.com/office/drawing/2014/main" id="{00000000-0008-0000-0700-00000D000000}"/>
            </a:ext>
          </a:extLst>
        </xdr:cNvPr>
        <xdr:cNvSpPr/>
      </xdr:nvSpPr>
      <xdr:spPr>
        <a:xfrm>
          <a:off x="4559538" y="2294902"/>
          <a:ext cx="183912" cy="985615"/>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178036</xdr:colOff>
      <xdr:row>14</xdr:row>
      <xdr:rowOff>75666</xdr:rowOff>
    </xdr:from>
    <xdr:to>
      <xdr:col>21</xdr:col>
      <xdr:colOff>161924</xdr:colOff>
      <xdr:row>16</xdr:row>
      <xdr:rowOff>178037</xdr:rowOff>
    </xdr:to>
    <xdr:sp macro="" textlink="">
      <xdr:nvSpPr>
        <xdr:cNvPr id="14" name="左中かっこ 13">
          <a:extLst>
            <a:ext uri="{FF2B5EF4-FFF2-40B4-BE49-F238E27FC236}">
              <a16:creationId xmlns="" xmlns:a16="http://schemas.microsoft.com/office/drawing/2014/main" id="{00000000-0008-0000-0700-00000E000000}"/>
            </a:ext>
          </a:extLst>
        </xdr:cNvPr>
        <xdr:cNvSpPr/>
      </xdr:nvSpPr>
      <xdr:spPr>
        <a:xfrm>
          <a:off x="4559536" y="3276066"/>
          <a:ext cx="202963" cy="559571"/>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124625</xdr:colOff>
      <xdr:row>11</xdr:row>
      <xdr:rowOff>151332</xdr:rowOff>
    </xdr:from>
    <xdr:to>
      <xdr:col>21</xdr:col>
      <xdr:colOff>8902</xdr:colOff>
      <xdr:row>12</xdr:row>
      <xdr:rowOff>173586</xdr:rowOff>
    </xdr:to>
    <xdr:sp macro="" textlink="">
      <xdr:nvSpPr>
        <xdr:cNvPr id="15" name="テキスト ボックス 14">
          <a:extLst>
            <a:ext uri="{FF2B5EF4-FFF2-40B4-BE49-F238E27FC236}">
              <a16:creationId xmlns="" xmlns:a16="http://schemas.microsoft.com/office/drawing/2014/main" id="{00000000-0008-0000-0700-00000F000000}"/>
            </a:ext>
          </a:extLst>
        </xdr:cNvPr>
        <xdr:cNvSpPr txBox="1"/>
      </xdr:nvSpPr>
      <xdr:spPr>
        <a:xfrm>
          <a:off x="10202075" y="2665932"/>
          <a:ext cx="541502"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高層階</a:t>
          </a:r>
        </a:p>
      </xdr:txBody>
    </xdr:sp>
    <xdr:clientData/>
  </xdr:twoCellAnchor>
  <xdr:twoCellAnchor>
    <xdr:from>
      <xdr:col>18</xdr:col>
      <xdr:colOff>106821</xdr:colOff>
      <xdr:row>15</xdr:row>
      <xdr:rowOff>0</xdr:rowOff>
    </xdr:from>
    <xdr:to>
      <xdr:col>20</xdr:col>
      <xdr:colOff>209194</xdr:colOff>
      <xdr:row>16</xdr:row>
      <xdr:rowOff>22254</xdr:rowOff>
    </xdr:to>
    <xdr:sp macro="" textlink="">
      <xdr:nvSpPr>
        <xdr:cNvPr id="16" name="テキスト ボックス 15">
          <a:extLst>
            <a:ext uri="{FF2B5EF4-FFF2-40B4-BE49-F238E27FC236}">
              <a16:creationId xmlns="" xmlns:a16="http://schemas.microsoft.com/office/drawing/2014/main" id="{00000000-0008-0000-0700-000010000000}"/>
            </a:ext>
          </a:extLst>
        </xdr:cNvPr>
        <xdr:cNvSpPr txBox="1"/>
      </xdr:nvSpPr>
      <xdr:spPr>
        <a:xfrm>
          <a:off x="10184271" y="3429000"/>
          <a:ext cx="540523"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低層階</a:t>
          </a:r>
        </a:p>
      </xdr:txBody>
    </xdr:sp>
    <xdr:clientData/>
  </xdr:twoCellAnchor>
  <xdr:twoCellAnchor>
    <xdr:from>
      <xdr:col>22</xdr:col>
      <xdr:colOff>142427</xdr:colOff>
      <xdr:row>11</xdr:row>
      <xdr:rowOff>155783</xdr:rowOff>
    </xdr:from>
    <xdr:to>
      <xdr:col>27</xdr:col>
      <xdr:colOff>40057</xdr:colOff>
      <xdr:row>12</xdr:row>
      <xdr:rowOff>178037</xdr:rowOff>
    </xdr:to>
    <xdr:sp macro="" textlink="">
      <xdr:nvSpPr>
        <xdr:cNvPr id="17" name="テキスト ボックス 16">
          <a:extLst>
            <a:ext uri="{FF2B5EF4-FFF2-40B4-BE49-F238E27FC236}">
              <a16:creationId xmlns="" xmlns:a16="http://schemas.microsoft.com/office/drawing/2014/main" id="{00000000-0008-0000-0700-000011000000}"/>
            </a:ext>
          </a:extLst>
        </xdr:cNvPr>
        <xdr:cNvSpPr txBox="1"/>
      </xdr:nvSpPr>
      <xdr:spPr>
        <a:xfrm>
          <a:off x="11096177" y="2670383"/>
          <a:ext cx="993005"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住宅又は事務所</a:t>
          </a:r>
        </a:p>
      </xdr:txBody>
    </xdr:sp>
    <xdr:clientData/>
  </xdr:twoCellAnchor>
  <xdr:twoCellAnchor>
    <xdr:from>
      <xdr:col>23</xdr:col>
      <xdr:colOff>191388</xdr:colOff>
      <xdr:row>15</xdr:row>
      <xdr:rowOff>22255</xdr:rowOff>
    </xdr:from>
    <xdr:to>
      <xdr:col>25</xdr:col>
      <xdr:colOff>178036</xdr:colOff>
      <xdr:row>16</xdr:row>
      <xdr:rowOff>44509</xdr:rowOff>
    </xdr:to>
    <xdr:sp macro="" textlink="">
      <xdr:nvSpPr>
        <xdr:cNvPr id="18" name="テキスト ボックス 17">
          <a:extLst>
            <a:ext uri="{FF2B5EF4-FFF2-40B4-BE49-F238E27FC236}">
              <a16:creationId xmlns="" xmlns:a16="http://schemas.microsoft.com/office/drawing/2014/main" id="{00000000-0008-0000-0700-000012000000}"/>
            </a:ext>
          </a:extLst>
        </xdr:cNvPr>
        <xdr:cNvSpPr txBox="1"/>
      </xdr:nvSpPr>
      <xdr:spPr>
        <a:xfrm>
          <a:off x="11364213" y="3451255"/>
          <a:ext cx="424798"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店舗</a:t>
          </a:r>
        </a:p>
      </xdr:txBody>
    </xdr:sp>
    <xdr:clientData/>
  </xdr:twoCellAnchor>
  <xdr:twoCellAnchor>
    <xdr:from>
      <xdr:col>22</xdr:col>
      <xdr:colOff>95250</xdr:colOff>
      <xdr:row>8</xdr:row>
      <xdr:rowOff>98633</xdr:rowOff>
    </xdr:from>
    <xdr:to>
      <xdr:col>27</xdr:col>
      <xdr:colOff>190499</xdr:colOff>
      <xdr:row>9</xdr:row>
      <xdr:rowOff>120887</xdr:rowOff>
    </xdr:to>
    <xdr:sp macro="" textlink="">
      <xdr:nvSpPr>
        <xdr:cNvPr id="19" name="テキスト ボックス 18">
          <a:extLst>
            <a:ext uri="{FF2B5EF4-FFF2-40B4-BE49-F238E27FC236}">
              <a16:creationId xmlns="" xmlns:a16="http://schemas.microsoft.com/office/drawing/2014/main" id="{00000000-0008-0000-0700-000013000000}"/>
            </a:ext>
          </a:extLst>
        </xdr:cNvPr>
        <xdr:cNvSpPr txBox="1"/>
      </xdr:nvSpPr>
      <xdr:spPr>
        <a:xfrm>
          <a:off x="11049000" y="1927433"/>
          <a:ext cx="1190624"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断面構成模式図</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45</xdr:col>
      <xdr:colOff>979</xdr:colOff>
      <xdr:row>5</xdr:row>
      <xdr:rowOff>22255</xdr:rowOff>
    </xdr:from>
    <xdr:to>
      <xdr:col>50</xdr:col>
      <xdr:colOff>979</xdr:colOff>
      <xdr:row>5</xdr:row>
      <xdr:rowOff>204743</xdr:rowOff>
    </xdr:to>
    <xdr:sp macro="" textlink="">
      <xdr:nvSpPr>
        <xdr:cNvPr id="20" name="正方形/長方形 19">
          <a:extLst>
            <a:ext uri="{FF2B5EF4-FFF2-40B4-BE49-F238E27FC236}">
              <a16:creationId xmlns="" xmlns:a16="http://schemas.microsoft.com/office/drawing/2014/main" id="{00000000-0008-0000-0700-000014000000}"/>
            </a:ext>
          </a:extLst>
        </xdr:cNvPr>
        <xdr:cNvSpPr/>
      </xdr:nvSpPr>
      <xdr:spPr>
        <a:xfrm>
          <a:off x="10097479" y="1165255"/>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979</xdr:colOff>
      <xdr:row>6</xdr:row>
      <xdr:rowOff>26706</xdr:rowOff>
    </xdr:from>
    <xdr:to>
      <xdr:col>50</xdr:col>
      <xdr:colOff>979</xdr:colOff>
      <xdr:row>6</xdr:row>
      <xdr:rowOff>209194</xdr:rowOff>
    </xdr:to>
    <xdr:sp macro="" textlink="">
      <xdr:nvSpPr>
        <xdr:cNvPr id="21" name="正方形/長方形 20">
          <a:extLst>
            <a:ext uri="{FF2B5EF4-FFF2-40B4-BE49-F238E27FC236}">
              <a16:creationId xmlns="" xmlns:a16="http://schemas.microsoft.com/office/drawing/2014/main" id="{00000000-0008-0000-0700-000015000000}"/>
            </a:ext>
          </a:extLst>
        </xdr:cNvPr>
        <xdr:cNvSpPr/>
      </xdr:nvSpPr>
      <xdr:spPr>
        <a:xfrm>
          <a:off x="16231579" y="13983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979</xdr:colOff>
      <xdr:row>9</xdr:row>
      <xdr:rowOff>50830</xdr:rowOff>
    </xdr:from>
    <xdr:to>
      <xdr:col>50</xdr:col>
      <xdr:colOff>979</xdr:colOff>
      <xdr:row>10</xdr:row>
      <xdr:rowOff>4718</xdr:rowOff>
    </xdr:to>
    <xdr:sp macro="" textlink="">
      <xdr:nvSpPr>
        <xdr:cNvPr id="22" name="正方形/長方形 21">
          <a:extLst>
            <a:ext uri="{FF2B5EF4-FFF2-40B4-BE49-F238E27FC236}">
              <a16:creationId xmlns="" xmlns:a16="http://schemas.microsoft.com/office/drawing/2014/main" id="{00000000-0008-0000-0700-000016000000}"/>
            </a:ext>
          </a:extLst>
        </xdr:cNvPr>
        <xdr:cNvSpPr/>
      </xdr:nvSpPr>
      <xdr:spPr>
        <a:xfrm>
          <a:off x="10145104" y="2108230"/>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r>
            <a:rPr kumimoji="1" lang="en-US" altLang="ja-JP" sz="1100"/>
            <a:t>/</a:t>
          </a:r>
          <a:endParaRPr kumimoji="1" lang="ja-JP" altLang="en-US" sz="1100"/>
        </a:p>
      </xdr:txBody>
    </xdr:sp>
    <xdr:clientData/>
  </xdr:twoCellAnchor>
  <xdr:twoCellAnchor>
    <xdr:from>
      <xdr:col>45</xdr:col>
      <xdr:colOff>979</xdr:colOff>
      <xdr:row>10</xdr:row>
      <xdr:rowOff>26706</xdr:rowOff>
    </xdr:from>
    <xdr:to>
      <xdr:col>50</xdr:col>
      <xdr:colOff>979</xdr:colOff>
      <xdr:row>10</xdr:row>
      <xdr:rowOff>209194</xdr:rowOff>
    </xdr:to>
    <xdr:sp macro="" textlink="">
      <xdr:nvSpPr>
        <xdr:cNvPr id="23" name="正方形/長方形 22">
          <a:extLst>
            <a:ext uri="{FF2B5EF4-FFF2-40B4-BE49-F238E27FC236}">
              <a16:creationId xmlns="" xmlns:a16="http://schemas.microsoft.com/office/drawing/2014/main" id="{00000000-0008-0000-0700-000017000000}"/>
            </a:ext>
          </a:extLst>
        </xdr:cNvPr>
        <xdr:cNvSpPr/>
      </xdr:nvSpPr>
      <xdr:spPr>
        <a:xfrm>
          <a:off x="16231579" y="23127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10504</xdr:colOff>
      <xdr:row>12</xdr:row>
      <xdr:rowOff>31780</xdr:rowOff>
    </xdr:from>
    <xdr:to>
      <xdr:col>50</xdr:col>
      <xdr:colOff>10504</xdr:colOff>
      <xdr:row>12</xdr:row>
      <xdr:rowOff>214268</xdr:rowOff>
    </xdr:to>
    <xdr:sp macro="" textlink="">
      <xdr:nvSpPr>
        <xdr:cNvPr id="24" name="正方形/長方形 23">
          <a:extLst>
            <a:ext uri="{FF2B5EF4-FFF2-40B4-BE49-F238E27FC236}">
              <a16:creationId xmlns="" xmlns:a16="http://schemas.microsoft.com/office/drawing/2014/main" id="{00000000-0008-0000-0700-000018000000}"/>
            </a:ext>
          </a:extLst>
        </xdr:cNvPr>
        <xdr:cNvSpPr/>
      </xdr:nvSpPr>
      <xdr:spPr>
        <a:xfrm>
          <a:off x="16241104" y="2774980"/>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45</xdr:col>
      <xdr:colOff>979</xdr:colOff>
      <xdr:row>13</xdr:row>
      <xdr:rowOff>26706</xdr:rowOff>
    </xdr:from>
    <xdr:to>
      <xdr:col>50</xdr:col>
      <xdr:colOff>979</xdr:colOff>
      <xdr:row>13</xdr:row>
      <xdr:rowOff>209194</xdr:rowOff>
    </xdr:to>
    <xdr:sp macro="" textlink="">
      <xdr:nvSpPr>
        <xdr:cNvPr id="25" name="正方形/長方形 24">
          <a:extLst>
            <a:ext uri="{FF2B5EF4-FFF2-40B4-BE49-F238E27FC236}">
              <a16:creationId xmlns="" xmlns:a16="http://schemas.microsoft.com/office/drawing/2014/main" id="{00000000-0008-0000-0700-000019000000}"/>
            </a:ext>
          </a:extLst>
        </xdr:cNvPr>
        <xdr:cNvSpPr/>
      </xdr:nvSpPr>
      <xdr:spPr>
        <a:xfrm>
          <a:off x="16231579" y="29985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10504</xdr:colOff>
      <xdr:row>16</xdr:row>
      <xdr:rowOff>22255</xdr:rowOff>
    </xdr:from>
    <xdr:to>
      <xdr:col>49</xdr:col>
      <xdr:colOff>10504</xdr:colOff>
      <xdr:row>16</xdr:row>
      <xdr:rowOff>204743</xdr:rowOff>
    </xdr:to>
    <xdr:sp macro="" textlink="">
      <xdr:nvSpPr>
        <xdr:cNvPr id="26" name="正方形/長方形 25">
          <a:extLst>
            <a:ext uri="{FF2B5EF4-FFF2-40B4-BE49-F238E27FC236}">
              <a16:creationId xmlns="" xmlns:a16="http://schemas.microsoft.com/office/drawing/2014/main" id="{00000000-0008-0000-0700-00001A000000}"/>
            </a:ext>
          </a:extLst>
        </xdr:cNvPr>
        <xdr:cNvSpPr/>
      </xdr:nvSpPr>
      <xdr:spPr>
        <a:xfrm>
          <a:off x="9849829" y="3679855"/>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44</xdr:col>
      <xdr:colOff>10504</xdr:colOff>
      <xdr:row>17</xdr:row>
      <xdr:rowOff>31780</xdr:rowOff>
    </xdr:from>
    <xdr:to>
      <xdr:col>49</xdr:col>
      <xdr:colOff>10504</xdr:colOff>
      <xdr:row>17</xdr:row>
      <xdr:rowOff>214268</xdr:rowOff>
    </xdr:to>
    <xdr:sp macro="" textlink="">
      <xdr:nvSpPr>
        <xdr:cNvPr id="27" name="正方形/長方形 26">
          <a:extLst>
            <a:ext uri="{FF2B5EF4-FFF2-40B4-BE49-F238E27FC236}">
              <a16:creationId xmlns="" xmlns:a16="http://schemas.microsoft.com/office/drawing/2014/main" id="{00000000-0008-0000-0700-00001B000000}"/>
            </a:ext>
          </a:extLst>
        </xdr:cNvPr>
        <xdr:cNvSpPr/>
      </xdr:nvSpPr>
      <xdr:spPr>
        <a:xfrm>
          <a:off x="15983929" y="3917980"/>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44</xdr:col>
      <xdr:colOff>10504</xdr:colOff>
      <xdr:row>18</xdr:row>
      <xdr:rowOff>31780</xdr:rowOff>
    </xdr:from>
    <xdr:to>
      <xdr:col>49</xdr:col>
      <xdr:colOff>10504</xdr:colOff>
      <xdr:row>18</xdr:row>
      <xdr:rowOff>214268</xdr:rowOff>
    </xdr:to>
    <xdr:sp macro="" textlink="">
      <xdr:nvSpPr>
        <xdr:cNvPr id="28" name="正方形/長方形 27">
          <a:extLst>
            <a:ext uri="{FF2B5EF4-FFF2-40B4-BE49-F238E27FC236}">
              <a16:creationId xmlns="" xmlns:a16="http://schemas.microsoft.com/office/drawing/2014/main" id="{00000000-0008-0000-0700-00001C000000}"/>
            </a:ext>
          </a:extLst>
        </xdr:cNvPr>
        <xdr:cNvSpPr/>
      </xdr:nvSpPr>
      <xdr:spPr>
        <a:xfrm>
          <a:off x="15983929" y="4146580"/>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44</xdr:col>
      <xdr:colOff>10504</xdr:colOff>
      <xdr:row>19</xdr:row>
      <xdr:rowOff>22255</xdr:rowOff>
    </xdr:from>
    <xdr:to>
      <xdr:col>49</xdr:col>
      <xdr:colOff>10504</xdr:colOff>
      <xdr:row>19</xdr:row>
      <xdr:rowOff>204743</xdr:rowOff>
    </xdr:to>
    <xdr:sp macro="" textlink="">
      <xdr:nvSpPr>
        <xdr:cNvPr id="29" name="正方形/長方形 28">
          <a:extLst>
            <a:ext uri="{FF2B5EF4-FFF2-40B4-BE49-F238E27FC236}">
              <a16:creationId xmlns="" xmlns:a16="http://schemas.microsoft.com/office/drawing/2014/main" id="{00000000-0008-0000-0700-00001D000000}"/>
            </a:ext>
          </a:extLst>
        </xdr:cNvPr>
        <xdr:cNvSpPr/>
      </xdr:nvSpPr>
      <xdr:spPr>
        <a:xfrm>
          <a:off x="15983929" y="4365655"/>
          <a:ext cx="1285875" cy="182488"/>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135256</xdr:colOff>
      <xdr:row>3</xdr:row>
      <xdr:rowOff>28575</xdr:rowOff>
    </xdr:from>
    <xdr:to>
      <xdr:col>25</xdr:col>
      <xdr:colOff>180975</xdr:colOff>
      <xdr:row>5</xdr:row>
      <xdr:rowOff>0</xdr:rowOff>
    </xdr:to>
    <xdr:sp macro="" textlink="">
      <xdr:nvSpPr>
        <xdr:cNvPr id="30" name="左大かっこ 29">
          <a:extLst>
            <a:ext uri="{FF2B5EF4-FFF2-40B4-BE49-F238E27FC236}">
              <a16:creationId xmlns="" xmlns:a16="http://schemas.microsoft.com/office/drawing/2014/main" id="{00000000-0008-0000-0800-00001E000000}"/>
            </a:ext>
          </a:extLst>
        </xdr:cNvPr>
        <xdr:cNvSpPr/>
      </xdr:nvSpPr>
      <xdr:spPr>
        <a:xfrm>
          <a:off x="18709006" y="714375"/>
          <a:ext cx="45719" cy="4286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0</xdr:colOff>
      <xdr:row>3</xdr:row>
      <xdr:rowOff>19050</xdr:rowOff>
    </xdr:from>
    <xdr:to>
      <xdr:col>46</xdr:col>
      <xdr:colOff>45719</xdr:colOff>
      <xdr:row>4</xdr:row>
      <xdr:rowOff>200025</xdr:rowOff>
    </xdr:to>
    <xdr:sp macro="" textlink="">
      <xdr:nvSpPr>
        <xdr:cNvPr id="31" name="右大かっこ 30">
          <a:extLst>
            <a:ext uri="{FF2B5EF4-FFF2-40B4-BE49-F238E27FC236}">
              <a16:creationId xmlns="" xmlns:a16="http://schemas.microsoft.com/office/drawing/2014/main" id="{00000000-0008-0000-0800-00001F000000}"/>
            </a:ext>
          </a:extLst>
        </xdr:cNvPr>
        <xdr:cNvSpPr/>
      </xdr:nvSpPr>
      <xdr:spPr>
        <a:xfrm>
          <a:off x="23974425" y="704850"/>
          <a:ext cx="45719" cy="4095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97"/>
  <sheetViews>
    <sheetView topLeftCell="Y16" zoomScaleNormal="100" workbookViewId="0">
      <selection activeCell="CC35" sqref="CC35"/>
    </sheetView>
  </sheetViews>
  <sheetFormatPr defaultRowHeight="13.5"/>
  <cols>
    <col min="1" max="1" width="4.875" style="1" customWidth="1"/>
    <col min="2" max="2" width="11.375" style="1" customWidth="1"/>
    <col min="3" max="3" width="11.5" style="1" customWidth="1"/>
    <col min="4" max="4" width="9" style="1"/>
    <col min="5" max="5" width="11.375" style="1" customWidth="1"/>
    <col min="6" max="6" width="5.625" style="1" customWidth="1"/>
    <col min="7" max="8" width="9" style="1"/>
    <col min="9" max="9" width="3" style="1" customWidth="1"/>
    <col min="10" max="10" width="3.5" style="1" customWidth="1"/>
    <col min="11" max="11" width="4.875" style="1" customWidth="1"/>
    <col min="12" max="12" width="10.25" style="1" customWidth="1"/>
    <col min="13" max="13" width="2.875" style="1" customWidth="1"/>
    <col min="14" max="14" width="10.75" style="1" customWidth="1"/>
    <col min="15" max="15" width="1.25" style="1" customWidth="1"/>
    <col min="16" max="16" width="6.125" style="1" customWidth="1"/>
    <col min="17" max="17" width="5.25" style="1" customWidth="1"/>
    <col min="18" max="18" width="5.75" style="1" customWidth="1"/>
    <col min="19" max="19" width="8.5" style="1" customWidth="1"/>
    <col min="20" max="21" width="9" style="1"/>
    <col min="22" max="22" width="8.375" style="1" customWidth="1"/>
    <col min="23" max="23" width="3.875" style="1" customWidth="1"/>
    <col min="24" max="47" width="3.375" style="1" customWidth="1"/>
    <col min="48" max="55" width="2.875" style="1" customWidth="1"/>
    <col min="56" max="56" width="3.5" style="1" customWidth="1"/>
    <col min="57" max="75" width="2.875" style="1" customWidth="1"/>
    <col min="76" max="77" width="2.875" style="48" customWidth="1"/>
    <col min="78" max="78" width="4.875" style="48" customWidth="1"/>
    <col min="79" max="79" width="25.25" style="48" customWidth="1"/>
    <col min="80" max="80" width="1.625" style="48" customWidth="1"/>
    <col min="81" max="81" width="11" style="48" customWidth="1"/>
    <col min="82" max="82" width="1.625" style="48" customWidth="1"/>
    <col min="83" max="83" width="11.125" style="48" customWidth="1"/>
    <col min="84" max="84" width="1.625" style="48" customWidth="1"/>
    <col min="85" max="85" width="11.125" style="48" customWidth="1"/>
    <col min="86" max="86" width="1.625" style="48" customWidth="1"/>
    <col min="87" max="87" width="11.125" style="48" customWidth="1"/>
    <col min="88" max="88" width="1.625" style="48" customWidth="1"/>
    <col min="89" max="89" width="11.125" style="48" customWidth="1"/>
    <col min="90" max="90" width="1.625" style="48" customWidth="1"/>
    <col min="91" max="91" width="11.125" style="48" customWidth="1"/>
    <col min="92" max="92" width="1.625" style="48" customWidth="1"/>
    <col min="93" max="93" width="11.125" style="48" customWidth="1"/>
    <col min="94" max="165" width="3.375" style="1" customWidth="1"/>
    <col min="166" max="16384" width="9" style="1"/>
  </cols>
  <sheetData>
    <row r="1" spans="1:93">
      <c r="A1" s="1" t="s">
        <v>0</v>
      </c>
      <c r="K1" s="5" t="s">
        <v>48</v>
      </c>
      <c r="L1" s="6"/>
      <c r="M1" s="6"/>
      <c r="N1" s="6"/>
      <c r="O1" s="6"/>
      <c r="P1" s="6"/>
      <c r="Q1" s="6"/>
      <c r="R1" s="6"/>
      <c r="S1" s="6"/>
      <c r="T1" s="6"/>
      <c r="U1" s="6"/>
      <c r="V1" s="8"/>
      <c r="X1" s="1" t="s">
        <v>78</v>
      </c>
      <c r="AV1" s="1" t="s">
        <v>131</v>
      </c>
      <c r="BX1" s="48" t="s">
        <v>184</v>
      </c>
      <c r="CO1" s="48" t="s">
        <v>216</v>
      </c>
    </row>
    <row r="2" spans="1:93">
      <c r="K2" s="9"/>
      <c r="L2" s="10" t="s">
        <v>49</v>
      </c>
      <c r="M2" s="10"/>
      <c r="N2" s="10"/>
      <c r="O2" s="10"/>
      <c r="P2" s="10"/>
      <c r="Q2" s="10"/>
      <c r="R2" s="10"/>
      <c r="S2" s="10"/>
      <c r="T2" s="10"/>
      <c r="U2" s="10"/>
      <c r="V2" s="12"/>
      <c r="AV2" s="1" t="s">
        <v>155</v>
      </c>
      <c r="BX2" s="193" t="s">
        <v>214</v>
      </c>
      <c r="BY2" s="194"/>
      <c r="BZ2" s="194"/>
      <c r="CA2" s="195"/>
      <c r="CB2" s="193" t="s">
        <v>213</v>
      </c>
      <c r="CC2" s="195"/>
      <c r="CD2" s="191" t="s">
        <v>159</v>
      </c>
      <c r="CE2" s="192"/>
      <c r="CF2" s="191" t="s">
        <v>160</v>
      </c>
      <c r="CG2" s="192"/>
      <c r="CH2" s="191" t="s">
        <v>161</v>
      </c>
      <c r="CI2" s="192"/>
      <c r="CJ2" s="191" t="s">
        <v>162</v>
      </c>
      <c r="CK2" s="192"/>
      <c r="CL2" s="191" t="s">
        <v>163</v>
      </c>
      <c r="CM2" s="192"/>
      <c r="CN2" s="191" t="s">
        <v>215</v>
      </c>
      <c r="CO2" s="192"/>
    </row>
    <row r="3" spans="1:93" ht="18" customHeight="1">
      <c r="A3" s="291" t="s">
        <v>1</v>
      </c>
      <c r="B3" s="292"/>
      <c r="C3" s="292"/>
      <c r="D3" s="293"/>
      <c r="E3" s="71"/>
      <c r="K3" s="9"/>
      <c r="L3" s="10" t="s">
        <v>568</v>
      </c>
      <c r="M3" s="155">
        <v>0.05</v>
      </c>
      <c r="N3" s="10" t="s">
        <v>569</v>
      </c>
      <c r="O3" s="10"/>
      <c r="P3" s="10"/>
      <c r="Q3" s="10"/>
      <c r="R3" s="10"/>
      <c r="S3" s="10"/>
      <c r="T3" s="10"/>
      <c r="U3" s="10"/>
      <c r="V3" s="12"/>
      <c r="AW3" s="1" t="s">
        <v>132</v>
      </c>
      <c r="AX3" s="1" t="s">
        <v>133</v>
      </c>
      <c r="BX3" s="196"/>
      <c r="BY3" s="197"/>
      <c r="BZ3" s="197"/>
      <c r="CA3" s="198"/>
      <c r="CB3" s="196"/>
      <c r="CC3" s="198"/>
      <c r="CD3" s="205" t="s">
        <v>23</v>
      </c>
      <c r="CE3" s="206"/>
      <c r="CF3" s="205" t="s">
        <v>25</v>
      </c>
      <c r="CG3" s="206"/>
      <c r="CH3" s="211" t="s">
        <v>218</v>
      </c>
      <c r="CI3" s="212"/>
      <c r="CJ3" s="205" t="s">
        <v>217</v>
      </c>
      <c r="CK3" s="206"/>
      <c r="CL3" s="217" t="s">
        <v>34</v>
      </c>
      <c r="CM3" s="218"/>
      <c r="CN3" s="217" t="s">
        <v>219</v>
      </c>
      <c r="CO3" s="218"/>
    </row>
    <row r="4" spans="1:93" ht="18" customHeight="1">
      <c r="A4" s="1" t="s">
        <v>2</v>
      </c>
      <c r="K4" s="9" t="s">
        <v>50</v>
      </c>
      <c r="L4" s="10"/>
      <c r="M4" s="10"/>
      <c r="N4" s="10"/>
      <c r="O4" s="10"/>
      <c r="P4" s="10"/>
      <c r="Q4" s="10"/>
      <c r="R4" s="10"/>
      <c r="S4" s="10"/>
      <c r="T4" s="10"/>
      <c r="U4" s="10"/>
      <c r="V4" s="12"/>
      <c r="AX4" s="1" t="s">
        <v>141</v>
      </c>
      <c r="BD4" s="294">
        <v>0.1</v>
      </c>
      <c r="BE4" s="294"/>
      <c r="BX4" s="196"/>
      <c r="BY4" s="197"/>
      <c r="BZ4" s="197"/>
      <c r="CA4" s="198"/>
      <c r="CB4" s="196"/>
      <c r="CC4" s="198"/>
      <c r="CD4" s="207"/>
      <c r="CE4" s="208"/>
      <c r="CF4" s="207"/>
      <c r="CG4" s="208"/>
      <c r="CH4" s="213"/>
      <c r="CI4" s="214"/>
      <c r="CJ4" s="207"/>
      <c r="CK4" s="208"/>
      <c r="CL4" s="219"/>
      <c r="CM4" s="220"/>
      <c r="CN4" s="219"/>
      <c r="CO4" s="220"/>
    </row>
    <row r="5" spans="1:93" ht="18" customHeight="1">
      <c r="A5" s="1" t="s">
        <v>3</v>
      </c>
      <c r="K5" s="9"/>
      <c r="L5" s="10" t="s">
        <v>51</v>
      </c>
      <c r="M5" s="10"/>
      <c r="N5" s="10"/>
      <c r="O5" s="10"/>
      <c r="P5" s="10"/>
      <c r="Q5" s="10"/>
      <c r="R5" s="10"/>
      <c r="S5" s="10"/>
      <c r="T5" s="10"/>
      <c r="U5" s="10"/>
      <c r="V5" s="12"/>
      <c r="AW5" s="1" t="s">
        <v>134</v>
      </c>
      <c r="AX5" s="1" t="s">
        <v>135</v>
      </c>
      <c r="BX5" s="196"/>
      <c r="BY5" s="197"/>
      <c r="BZ5" s="197"/>
      <c r="CA5" s="198"/>
      <c r="CB5" s="196"/>
      <c r="CC5" s="198"/>
      <c r="CD5" s="207"/>
      <c r="CE5" s="208"/>
      <c r="CF5" s="207"/>
      <c r="CG5" s="208"/>
      <c r="CH5" s="213"/>
      <c r="CI5" s="214"/>
      <c r="CJ5" s="207"/>
      <c r="CK5" s="208"/>
      <c r="CL5" s="219"/>
      <c r="CM5" s="220"/>
      <c r="CN5" s="219"/>
      <c r="CO5" s="220"/>
    </row>
    <row r="6" spans="1:93" ht="18" customHeight="1">
      <c r="A6" s="1" t="s">
        <v>4</v>
      </c>
      <c r="K6" s="9"/>
      <c r="L6" s="10" t="s">
        <v>52</v>
      </c>
      <c r="M6" s="10"/>
      <c r="N6" s="10"/>
      <c r="O6" s="10"/>
      <c r="P6" s="10"/>
      <c r="Q6" s="10"/>
      <c r="R6" s="10"/>
      <c r="S6" s="10"/>
      <c r="T6" s="10"/>
      <c r="U6" s="10"/>
      <c r="V6" s="12"/>
      <c r="Y6" s="1" t="s">
        <v>79</v>
      </c>
      <c r="AX6" s="1" t="s">
        <v>143</v>
      </c>
      <c r="BM6" s="176">
        <v>3</v>
      </c>
      <c r="BN6" s="1" t="s">
        <v>142</v>
      </c>
      <c r="BX6" s="196"/>
      <c r="BY6" s="197"/>
      <c r="BZ6" s="197"/>
      <c r="CA6" s="198"/>
      <c r="CB6" s="196"/>
      <c r="CC6" s="198"/>
      <c r="CD6" s="207"/>
      <c r="CE6" s="208"/>
      <c r="CF6" s="207"/>
      <c r="CG6" s="208"/>
      <c r="CH6" s="213"/>
      <c r="CI6" s="214"/>
      <c r="CJ6" s="207"/>
      <c r="CK6" s="208"/>
      <c r="CL6" s="219"/>
      <c r="CM6" s="220"/>
      <c r="CN6" s="219"/>
      <c r="CO6" s="220"/>
    </row>
    <row r="7" spans="1:93" ht="18" customHeight="1">
      <c r="A7" s="1" t="s">
        <v>548</v>
      </c>
      <c r="K7" s="9"/>
      <c r="L7" s="10" t="s">
        <v>564</v>
      </c>
      <c r="M7" s="10"/>
      <c r="N7" s="10"/>
      <c r="O7" s="10"/>
      <c r="P7" s="10"/>
      <c r="Q7" s="10"/>
      <c r="R7" s="138">
        <v>0.02</v>
      </c>
      <c r="S7" s="10" t="s">
        <v>562</v>
      </c>
      <c r="T7" s="10"/>
      <c r="U7" s="10"/>
      <c r="V7" s="12"/>
      <c r="X7" s="2"/>
      <c r="Y7" s="3" t="s">
        <v>80</v>
      </c>
      <c r="Z7" s="3"/>
      <c r="AA7" s="3"/>
      <c r="AB7" s="4"/>
      <c r="AC7" s="295" t="s">
        <v>87</v>
      </c>
      <c r="AD7" s="296"/>
      <c r="AE7" s="296"/>
      <c r="AF7" s="296"/>
      <c r="AG7" s="296"/>
      <c r="AH7" s="296"/>
      <c r="AI7" s="296"/>
      <c r="AJ7" s="296"/>
      <c r="AK7" s="296"/>
      <c r="AL7" s="296"/>
      <c r="AM7" s="296"/>
      <c r="AN7" s="296"/>
      <c r="AO7" s="296"/>
      <c r="AP7" s="296"/>
      <c r="AQ7" s="296"/>
      <c r="AR7" s="296"/>
      <c r="AS7" s="296"/>
      <c r="AT7" s="296"/>
      <c r="AU7" s="297"/>
      <c r="AX7" s="1" t="s">
        <v>136</v>
      </c>
      <c r="BX7" s="196"/>
      <c r="BY7" s="197"/>
      <c r="BZ7" s="197"/>
      <c r="CA7" s="198"/>
      <c r="CB7" s="196"/>
      <c r="CC7" s="198"/>
      <c r="CD7" s="207"/>
      <c r="CE7" s="208"/>
      <c r="CF7" s="207"/>
      <c r="CG7" s="208"/>
      <c r="CH7" s="213"/>
      <c r="CI7" s="214"/>
      <c r="CJ7" s="207"/>
      <c r="CK7" s="208"/>
      <c r="CL7" s="219"/>
      <c r="CM7" s="220"/>
      <c r="CN7" s="219"/>
      <c r="CO7" s="220"/>
    </row>
    <row r="8" spans="1:93" ht="18" customHeight="1">
      <c r="A8" s="1" t="s">
        <v>5</v>
      </c>
      <c r="K8" s="9"/>
      <c r="L8" s="10" t="s">
        <v>565</v>
      </c>
      <c r="M8" s="10"/>
      <c r="N8" s="10"/>
      <c r="O8" s="10"/>
      <c r="P8" s="138">
        <v>0.03</v>
      </c>
      <c r="Q8" s="10" t="s">
        <v>563</v>
      </c>
      <c r="R8" s="10"/>
      <c r="S8" s="10"/>
      <c r="T8" s="10"/>
      <c r="U8" s="10"/>
      <c r="V8" s="12"/>
      <c r="X8" s="2" t="s">
        <v>81</v>
      </c>
      <c r="Y8" s="3"/>
      <c r="Z8" s="3"/>
      <c r="AA8" s="3"/>
      <c r="AB8" s="4"/>
      <c r="AC8" s="2" t="s">
        <v>90</v>
      </c>
      <c r="AD8" s="3"/>
      <c r="AE8" s="3"/>
      <c r="AF8" s="3"/>
      <c r="AG8" s="3"/>
      <c r="AH8" s="3"/>
      <c r="AI8" s="3"/>
      <c r="AJ8" s="3"/>
      <c r="AK8" s="3"/>
      <c r="AL8" s="3"/>
      <c r="AM8" s="3"/>
      <c r="AN8" s="3"/>
      <c r="AO8" s="3"/>
      <c r="AP8" s="3"/>
      <c r="AQ8" s="3"/>
      <c r="AR8" s="3"/>
      <c r="AS8" s="3"/>
      <c r="AT8" s="3"/>
      <c r="AU8" s="4"/>
      <c r="AY8" s="1" t="s">
        <v>137</v>
      </c>
      <c r="BX8" s="196"/>
      <c r="BY8" s="197"/>
      <c r="BZ8" s="197"/>
      <c r="CA8" s="198"/>
      <c r="CB8" s="196"/>
      <c r="CC8" s="198"/>
      <c r="CD8" s="207"/>
      <c r="CE8" s="208"/>
      <c r="CF8" s="207"/>
      <c r="CG8" s="208"/>
      <c r="CH8" s="213"/>
      <c r="CI8" s="214"/>
      <c r="CJ8" s="207"/>
      <c r="CK8" s="208"/>
      <c r="CL8" s="219"/>
      <c r="CM8" s="220"/>
      <c r="CN8" s="219"/>
      <c r="CO8" s="220"/>
    </row>
    <row r="9" spans="1:93" ht="18" customHeight="1">
      <c r="A9" s="1" t="s">
        <v>6</v>
      </c>
      <c r="K9" s="9"/>
      <c r="L9" s="10" t="s">
        <v>53</v>
      </c>
      <c r="M9" s="10"/>
      <c r="N9" s="10"/>
      <c r="O9" s="10"/>
      <c r="P9" s="10"/>
      <c r="Q9" s="10"/>
      <c r="R9" s="10"/>
      <c r="S9" s="10"/>
      <c r="T9" s="10"/>
      <c r="U9" s="10"/>
      <c r="V9" s="12"/>
      <c r="X9" s="5" t="s">
        <v>82</v>
      </c>
      <c r="Y9" s="6"/>
      <c r="Z9" s="6"/>
      <c r="AA9" s="6"/>
      <c r="AB9" s="8"/>
      <c r="AC9" s="5" t="s">
        <v>88</v>
      </c>
      <c r="AD9" s="240" t="s">
        <v>551</v>
      </c>
      <c r="AE9" s="241"/>
      <c r="AF9" s="241"/>
      <c r="AG9" s="241"/>
      <c r="AH9" s="241"/>
      <c r="AI9" s="241"/>
      <c r="AJ9" s="6" t="s">
        <v>89</v>
      </c>
      <c r="AK9" s="6"/>
      <c r="AL9" s="6"/>
      <c r="AM9" s="6"/>
      <c r="AN9" s="6"/>
      <c r="AO9" s="6"/>
      <c r="AP9" s="6"/>
      <c r="AQ9" s="6"/>
      <c r="AR9" s="6"/>
      <c r="AS9" s="6"/>
      <c r="AT9" s="6"/>
      <c r="AU9" s="8"/>
      <c r="AY9" s="1" t="s">
        <v>138</v>
      </c>
      <c r="BX9" s="199"/>
      <c r="BY9" s="200"/>
      <c r="BZ9" s="200"/>
      <c r="CA9" s="201"/>
      <c r="CB9" s="199"/>
      <c r="CC9" s="201"/>
      <c r="CD9" s="209"/>
      <c r="CE9" s="210"/>
      <c r="CF9" s="209"/>
      <c r="CG9" s="210"/>
      <c r="CH9" s="215"/>
      <c r="CI9" s="216"/>
      <c r="CJ9" s="209"/>
      <c r="CK9" s="210"/>
      <c r="CL9" s="221"/>
      <c r="CM9" s="222"/>
      <c r="CN9" s="221"/>
      <c r="CO9" s="222"/>
    </row>
    <row r="10" spans="1:93" ht="18" customHeight="1" thickBot="1">
      <c r="H10" s="1" t="s">
        <v>7</v>
      </c>
      <c r="K10" s="9"/>
      <c r="L10" s="10" t="s">
        <v>54</v>
      </c>
      <c r="M10" s="10"/>
      <c r="N10" s="10"/>
      <c r="O10" s="10"/>
      <c r="P10" s="10"/>
      <c r="Q10" s="10"/>
      <c r="R10" s="10"/>
      <c r="S10" s="10"/>
      <c r="T10" s="10"/>
      <c r="U10" s="10"/>
      <c r="V10" s="12"/>
      <c r="X10" s="14"/>
      <c r="Y10" s="15"/>
      <c r="Z10" s="15"/>
      <c r="AA10" s="15"/>
      <c r="AB10" s="18"/>
      <c r="AC10" s="14" t="s">
        <v>91</v>
      </c>
      <c r="AD10" s="15"/>
      <c r="AE10" s="15"/>
      <c r="AF10" s="15"/>
      <c r="AG10" s="15"/>
      <c r="AH10" s="15"/>
      <c r="AI10" s="15"/>
      <c r="AJ10" s="15"/>
      <c r="AK10" s="15"/>
      <c r="AL10" s="15"/>
      <c r="AM10" s="15"/>
      <c r="AN10" s="15"/>
      <c r="AO10" s="15"/>
      <c r="AP10" s="15"/>
      <c r="AQ10" s="15"/>
      <c r="AR10" s="15"/>
      <c r="AS10" s="15"/>
      <c r="AT10" s="15"/>
      <c r="AU10" s="18"/>
      <c r="AW10" s="1" t="s">
        <v>139</v>
      </c>
      <c r="AX10" s="1" t="s">
        <v>140</v>
      </c>
      <c r="BC10" s="261">
        <v>456</v>
      </c>
      <c r="BD10" s="261"/>
      <c r="BE10" s="1" t="s">
        <v>15</v>
      </c>
      <c r="BX10" s="181" t="s">
        <v>203</v>
      </c>
      <c r="BY10" s="53"/>
      <c r="BZ10" s="202" t="s">
        <v>190</v>
      </c>
      <c r="CA10" s="54" t="s">
        <v>185</v>
      </c>
      <c r="CB10" s="49"/>
      <c r="CC10" s="145">
        <f t="shared" ref="CC10:CC15" si="0">SUM(CE10:CO10)</f>
        <v>318</v>
      </c>
      <c r="CD10" s="59"/>
      <c r="CE10" s="148" t="s">
        <v>566</v>
      </c>
      <c r="CF10" s="59"/>
      <c r="CG10" s="140">
        <v>318</v>
      </c>
      <c r="CH10" s="59"/>
      <c r="CI10" s="139" t="s">
        <v>566</v>
      </c>
      <c r="CJ10" s="59"/>
      <c r="CK10" s="139" t="s">
        <v>566</v>
      </c>
      <c r="CL10" s="59"/>
      <c r="CM10" s="139" t="s">
        <v>566</v>
      </c>
      <c r="CN10" s="59"/>
      <c r="CO10" s="139" t="s">
        <v>566</v>
      </c>
    </row>
    <row r="11" spans="1:93" ht="18" customHeight="1" thickBot="1">
      <c r="A11" s="2" t="s">
        <v>8</v>
      </c>
      <c r="B11" s="3"/>
      <c r="C11" s="3"/>
      <c r="D11" s="3"/>
      <c r="E11" s="3"/>
      <c r="F11" s="3"/>
      <c r="G11" s="3"/>
      <c r="H11" s="3"/>
      <c r="I11" s="4"/>
      <c r="K11" s="9"/>
      <c r="L11" s="10" t="s">
        <v>55</v>
      </c>
      <c r="M11" s="10"/>
      <c r="N11" s="10"/>
      <c r="O11" s="10"/>
      <c r="P11" s="10"/>
      <c r="Q11" s="10"/>
      <c r="R11" s="10"/>
      <c r="S11" s="10"/>
      <c r="T11" s="10"/>
      <c r="U11" s="10"/>
      <c r="V11" s="12"/>
      <c r="X11" s="5" t="s">
        <v>83</v>
      </c>
      <c r="Y11" s="6"/>
      <c r="Z11" s="6"/>
      <c r="AA11" s="6"/>
      <c r="AB11" s="8"/>
      <c r="AC11" s="5" t="s">
        <v>92</v>
      </c>
      <c r="AD11" s="6"/>
      <c r="AE11" s="6"/>
      <c r="AF11" s="6"/>
      <c r="AG11" s="6"/>
      <c r="AH11" s="6"/>
      <c r="AI11" s="6"/>
      <c r="AJ11" s="6" t="s">
        <v>93</v>
      </c>
      <c r="AK11" s="240" t="s">
        <v>552</v>
      </c>
      <c r="AL11" s="240"/>
      <c r="AM11" s="240"/>
      <c r="AN11" s="240"/>
      <c r="AO11" s="240"/>
      <c r="AP11" s="240"/>
      <c r="AQ11" s="240"/>
      <c r="AR11" s="240"/>
      <c r="AS11" s="240"/>
      <c r="AT11" s="6"/>
      <c r="AU11" s="8"/>
      <c r="AW11" s="5" t="s">
        <v>146</v>
      </c>
      <c r="AX11" s="6"/>
      <c r="AY11" s="6"/>
      <c r="AZ11" s="6"/>
      <c r="BA11" s="6"/>
      <c r="BB11" s="8"/>
      <c r="BC11" s="5" t="s">
        <v>145</v>
      </c>
      <c r="BD11" s="6" t="s">
        <v>147</v>
      </c>
      <c r="BE11" s="6"/>
      <c r="BF11" s="6"/>
      <c r="BG11" s="6"/>
      <c r="BH11" s="8"/>
      <c r="BI11" s="5" t="s">
        <v>149</v>
      </c>
      <c r="BJ11" s="6" t="s">
        <v>140</v>
      </c>
      <c r="BK11" s="6"/>
      <c r="BL11" s="6"/>
      <c r="BM11" s="6"/>
      <c r="BN11" s="8"/>
      <c r="BO11" s="5" t="s">
        <v>150</v>
      </c>
      <c r="BP11" s="6"/>
      <c r="BQ11" s="6"/>
      <c r="BR11" s="6"/>
      <c r="BS11" s="6"/>
      <c r="BT11" s="6"/>
      <c r="BU11" s="8"/>
      <c r="BX11" s="182"/>
      <c r="BY11" s="53"/>
      <c r="BZ11" s="203"/>
      <c r="CA11" s="54" t="s">
        <v>186</v>
      </c>
      <c r="CB11" s="57" t="s">
        <v>220</v>
      </c>
      <c r="CC11" s="154">
        <f t="shared" si="0"/>
        <v>504</v>
      </c>
      <c r="CD11" s="59"/>
      <c r="CE11" s="148" t="s">
        <v>566</v>
      </c>
      <c r="CF11" s="59"/>
      <c r="CG11" s="148" t="s">
        <v>566</v>
      </c>
      <c r="CH11" s="59"/>
      <c r="CI11" s="140">
        <v>352</v>
      </c>
      <c r="CJ11" s="59"/>
      <c r="CK11" s="140">
        <v>76</v>
      </c>
      <c r="CL11" s="59"/>
      <c r="CM11" s="140">
        <v>76</v>
      </c>
      <c r="CN11" s="59"/>
      <c r="CO11" s="139" t="s">
        <v>566</v>
      </c>
    </row>
    <row r="12" spans="1:93" ht="18" customHeight="1">
      <c r="A12" s="5"/>
      <c r="B12" s="6" t="s">
        <v>9</v>
      </c>
      <c r="C12" s="6"/>
      <c r="D12" s="7">
        <v>7000</v>
      </c>
      <c r="E12" s="6" t="s">
        <v>10</v>
      </c>
      <c r="F12" s="6"/>
      <c r="G12" s="6"/>
      <c r="H12" s="6"/>
      <c r="I12" s="8"/>
      <c r="K12" s="9"/>
      <c r="L12" s="10" t="s">
        <v>56</v>
      </c>
      <c r="M12" s="10"/>
      <c r="N12" s="10"/>
      <c r="O12" s="10"/>
      <c r="P12" s="10"/>
      <c r="Q12" s="10"/>
      <c r="R12" s="10"/>
      <c r="S12" s="10"/>
      <c r="T12" s="10"/>
      <c r="U12" s="10"/>
      <c r="V12" s="12"/>
      <c r="X12" s="9"/>
      <c r="Y12" s="10"/>
      <c r="Z12" s="10"/>
      <c r="AA12" s="10"/>
      <c r="AB12" s="12"/>
      <c r="AC12" s="9" t="s">
        <v>554</v>
      </c>
      <c r="AD12" s="10"/>
      <c r="AE12" s="10"/>
      <c r="AF12" s="10"/>
      <c r="AG12" s="10"/>
      <c r="AH12" s="10"/>
      <c r="AI12" s="10"/>
      <c r="AJ12" s="10"/>
      <c r="AK12" s="10"/>
      <c r="AL12" s="10"/>
      <c r="AM12" s="10"/>
      <c r="AN12" s="10"/>
      <c r="AO12" s="10"/>
      <c r="AP12" s="10"/>
      <c r="AQ12" s="10"/>
      <c r="AR12" s="10"/>
      <c r="AS12" s="10"/>
      <c r="AT12" s="10"/>
      <c r="AU12" s="12"/>
      <c r="AW12" s="9"/>
      <c r="AX12" s="10" t="s">
        <v>144</v>
      </c>
      <c r="AY12" s="10"/>
      <c r="AZ12" s="10"/>
      <c r="BA12" s="10"/>
      <c r="BB12" s="12"/>
      <c r="BC12" s="9"/>
      <c r="BD12" s="10" t="s">
        <v>148</v>
      </c>
      <c r="BE12" s="10"/>
      <c r="BF12" s="10"/>
      <c r="BG12" s="10"/>
      <c r="BH12" s="12"/>
      <c r="BI12" s="9"/>
      <c r="BJ12" s="10" t="s">
        <v>144</v>
      </c>
      <c r="BK12" s="10"/>
      <c r="BL12" s="10"/>
      <c r="BM12" s="10"/>
      <c r="BN12" s="12"/>
      <c r="BO12" s="9" t="s">
        <v>151</v>
      </c>
      <c r="BP12" s="10"/>
      <c r="BQ12" s="10"/>
      <c r="BR12" s="10"/>
      <c r="BS12" s="10"/>
      <c r="BT12" s="10"/>
      <c r="BU12" s="12"/>
      <c r="BX12" s="182"/>
      <c r="BY12" s="53"/>
      <c r="BZ12" s="203"/>
      <c r="CA12" s="53" t="s">
        <v>189</v>
      </c>
      <c r="CB12" s="56"/>
      <c r="CC12" s="145">
        <f t="shared" si="0"/>
        <v>14</v>
      </c>
      <c r="CD12" s="61"/>
      <c r="CE12" s="148" t="s">
        <v>566</v>
      </c>
      <c r="CF12" s="61"/>
      <c r="CG12" s="148" t="s">
        <v>566</v>
      </c>
      <c r="CH12" s="59"/>
      <c r="CI12" s="140">
        <v>14</v>
      </c>
      <c r="CJ12" s="59"/>
      <c r="CK12" s="139" t="s">
        <v>566</v>
      </c>
      <c r="CL12" s="59"/>
      <c r="CM12" s="139" t="s">
        <v>566</v>
      </c>
      <c r="CN12" s="59"/>
      <c r="CO12" s="139" t="s">
        <v>566</v>
      </c>
    </row>
    <row r="13" spans="1:93" ht="18" customHeight="1" thickBot="1">
      <c r="A13" s="9"/>
      <c r="B13" s="10" t="s">
        <v>13</v>
      </c>
      <c r="C13" s="10"/>
      <c r="D13" s="11">
        <v>10000</v>
      </c>
      <c r="E13" s="10" t="s">
        <v>10</v>
      </c>
      <c r="F13" s="10"/>
      <c r="G13" s="10"/>
      <c r="H13" s="10"/>
      <c r="I13" s="12"/>
      <c r="K13" s="9"/>
      <c r="L13" s="10" t="s">
        <v>57</v>
      </c>
      <c r="M13" s="10"/>
      <c r="N13" s="10"/>
      <c r="O13" s="10"/>
      <c r="P13" s="10"/>
      <c r="Q13" s="10"/>
      <c r="R13" s="10"/>
      <c r="S13" s="10"/>
      <c r="T13" s="10"/>
      <c r="U13" s="10"/>
      <c r="V13" s="12"/>
      <c r="X13" s="14"/>
      <c r="Y13" s="15"/>
      <c r="Z13" s="15"/>
      <c r="AA13" s="15"/>
      <c r="AB13" s="18"/>
      <c r="AC13" s="14" t="s">
        <v>553</v>
      </c>
      <c r="AD13" s="15"/>
      <c r="AE13" s="15"/>
      <c r="AF13" s="15"/>
      <c r="AG13" s="15"/>
      <c r="AH13" s="15"/>
      <c r="AI13" s="15"/>
      <c r="AJ13" s="15"/>
      <c r="AK13" s="15"/>
      <c r="AL13" s="15"/>
      <c r="AM13" s="15"/>
      <c r="AN13" s="15"/>
      <c r="AO13" s="15"/>
      <c r="AP13" s="15"/>
      <c r="AQ13" s="15"/>
      <c r="AR13" s="15"/>
      <c r="AS13" s="15"/>
      <c r="AT13" s="15"/>
      <c r="AU13" s="18"/>
      <c r="AW13" s="9"/>
      <c r="AX13" s="10"/>
      <c r="AY13" s="10"/>
      <c r="AZ13" s="10"/>
      <c r="BA13" s="10"/>
      <c r="BB13" s="12"/>
      <c r="BC13" s="9"/>
      <c r="BD13" s="10" t="s">
        <v>144</v>
      </c>
      <c r="BE13" s="10"/>
      <c r="BF13" s="10"/>
      <c r="BG13" s="10"/>
      <c r="BH13" s="12"/>
      <c r="BI13" s="14"/>
      <c r="BJ13" s="15"/>
      <c r="BK13" s="15"/>
      <c r="BL13" s="15"/>
      <c r="BM13" s="15"/>
      <c r="BN13" s="18"/>
      <c r="BO13" s="9"/>
      <c r="BP13" s="10" t="s">
        <v>144</v>
      </c>
      <c r="BQ13" s="10"/>
      <c r="BR13" s="10"/>
      <c r="BS13" s="10"/>
      <c r="BT13" s="10"/>
      <c r="BU13" s="12"/>
      <c r="BX13" s="182"/>
      <c r="BY13" s="53"/>
      <c r="BZ13" s="203"/>
      <c r="CA13" s="54" t="s">
        <v>187</v>
      </c>
      <c r="CB13" s="54"/>
      <c r="CC13" s="145">
        <f t="shared" si="0"/>
        <v>350</v>
      </c>
      <c r="CD13" s="59"/>
      <c r="CE13" s="148" t="s">
        <v>566</v>
      </c>
      <c r="CF13" s="59"/>
      <c r="CG13" s="148" t="s">
        <v>566</v>
      </c>
      <c r="CH13" s="59"/>
      <c r="CI13" s="140">
        <v>310</v>
      </c>
      <c r="CJ13" s="59"/>
      <c r="CK13" s="139" t="s">
        <v>566</v>
      </c>
      <c r="CL13" s="59"/>
      <c r="CM13" s="139" t="s">
        <v>566</v>
      </c>
      <c r="CN13" s="59"/>
      <c r="CO13" s="140">
        <v>40</v>
      </c>
    </row>
    <row r="14" spans="1:93" ht="18" customHeight="1" thickBot="1">
      <c r="A14" s="9"/>
      <c r="B14" s="10" t="s">
        <v>11</v>
      </c>
      <c r="C14" s="10"/>
      <c r="D14" s="11">
        <v>7000</v>
      </c>
      <c r="E14" s="10" t="s">
        <v>10</v>
      </c>
      <c r="F14" s="10"/>
      <c r="G14" s="10"/>
      <c r="H14" s="10"/>
      <c r="I14" s="12"/>
      <c r="K14" s="9" t="s">
        <v>58</v>
      </c>
      <c r="L14" s="10"/>
      <c r="M14" s="10"/>
      <c r="N14" s="10"/>
      <c r="O14" s="10"/>
      <c r="P14" s="10"/>
      <c r="Q14" s="10"/>
      <c r="R14" s="10"/>
      <c r="S14" s="10"/>
      <c r="T14" s="10"/>
      <c r="U14" s="10"/>
      <c r="V14" s="12"/>
      <c r="X14" s="5" t="s">
        <v>84</v>
      </c>
      <c r="Y14" s="6"/>
      <c r="Z14" s="6"/>
      <c r="AA14" s="6"/>
      <c r="AB14" s="8"/>
      <c r="AC14" s="5" t="s">
        <v>94</v>
      </c>
      <c r="AD14" s="240" t="s">
        <v>555</v>
      </c>
      <c r="AE14" s="241"/>
      <c r="AF14" s="241"/>
      <c r="AG14" s="241"/>
      <c r="AH14" s="241"/>
      <c r="AI14" s="241"/>
      <c r="AJ14" s="241"/>
      <c r="AK14" s="241"/>
      <c r="AL14" s="241"/>
      <c r="AM14" s="6" t="s">
        <v>556</v>
      </c>
      <c r="AN14" s="6"/>
      <c r="AO14" s="6"/>
      <c r="AP14" s="6"/>
      <c r="AQ14" s="6"/>
      <c r="AR14" s="6"/>
      <c r="AS14" s="6"/>
      <c r="AT14" s="6"/>
      <c r="AU14" s="8"/>
      <c r="AW14" s="34" t="s">
        <v>152</v>
      </c>
      <c r="AX14" s="236">
        <f>+D17*BD4</f>
        <v>100</v>
      </c>
      <c r="AY14" s="236"/>
      <c r="AZ14" s="236"/>
      <c r="BA14" s="236"/>
      <c r="BB14" s="237"/>
      <c r="BC14" s="34" t="s">
        <v>153</v>
      </c>
      <c r="BD14" s="236">
        <f>+D13*(1-F19)*BM6/1000*(24+2)</f>
        <v>624</v>
      </c>
      <c r="BE14" s="236"/>
      <c r="BF14" s="236"/>
      <c r="BG14" s="236"/>
      <c r="BH14" s="286"/>
      <c r="BI14" s="5"/>
      <c r="BJ14" s="240">
        <f>+BC10</f>
        <v>456</v>
      </c>
      <c r="BK14" s="240"/>
      <c r="BL14" s="240"/>
      <c r="BM14" s="240"/>
      <c r="BN14" s="288"/>
      <c r="BO14" s="38" t="s">
        <v>154</v>
      </c>
      <c r="BP14" s="228">
        <f>+AX14+BD14+BJ14</f>
        <v>1180</v>
      </c>
      <c r="BQ14" s="228"/>
      <c r="BR14" s="228"/>
      <c r="BS14" s="228"/>
      <c r="BT14" s="228"/>
      <c r="BU14" s="229"/>
      <c r="BX14" s="182"/>
      <c r="BY14" s="53"/>
      <c r="BZ14" s="204"/>
      <c r="CA14" s="54" t="s">
        <v>188</v>
      </c>
      <c r="CB14" s="54"/>
      <c r="CC14" s="145">
        <f t="shared" si="0"/>
        <v>140</v>
      </c>
      <c r="CD14" s="59"/>
      <c r="CE14" s="140">
        <v>40</v>
      </c>
      <c r="CF14" s="59"/>
      <c r="CG14" s="140">
        <v>20</v>
      </c>
      <c r="CH14" s="59"/>
      <c r="CI14" s="140">
        <v>20</v>
      </c>
      <c r="CJ14" s="63"/>
      <c r="CK14" s="141">
        <v>20</v>
      </c>
      <c r="CL14" s="59"/>
      <c r="CM14" s="140">
        <v>20</v>
      </c>
      <c r="CN14" s="59"/>
      <c r="CO14" s="140">
        <v>20</v>
      </c>
    </row>
    <row r="15" spans="1:93" ht="18" customHeight="1" thickBot="1">
      <c r="A15" s="9"/>
      <c r="B15" s="10" t="s">
        <v>12</v>
      </c>
      <c r="C15" s="10"/>
      <c r="D15" s="11">
        <v>42000</v>
      </c>
      <c r="E15" s="10" t="s">
        <v>10</v>
      </c>
      <c r="F15" s="10"/>
      <c r="G15" s="10"/>
      <c r="H15" s="10"/>
      <c r="I15" s="12"/>
      <c r="K15" s="9"/>
      <c r="L15" s="10" t="s">
        <v>59</v>
      </c>
      <c r="M15" s="10"/>
      <c r="N15" s="10"/>
      <c r="O15" s="10"/>
      <c r="P15" s="10"/>
      <c r="Q15" s="10"/>
      <c r="R15" s="10"/>
      <c r="S15" s="10"/>
      <c r="T15" s="10"/>
      <c r="U15" s="10"/>
      <c r="V15" s="12"/>
      <c r="X15" s="14"/>
      <c r="Y15" s="15"/>
      <c r="Z15" s="15"/>
      <c r="AA15" s="15"/>
      <c r="AB15" s="18"/>
      <c r="AC15" s="14" t="s">
        <v>557</v>
      </c>
      <c r="AD15" s="15"/>
      <c r="AE15" s="15"/>
      <c r="AF15" s="15"/>
      <c r="AG15" s="15"/>
      <c r="AH15" s="15"/>
      <c r="AI15" s="15"/>
      <c r="AJ15" s="15"/>
      <c r="AK15" s="15"/>
      <c r="AL15" s="15"/>
      <c r="AM15" s="15"/>
      <c r="AN15" s="15"/>
      <c r="AO15" s="15"/>
      <c r="AP15" s="15"/>
      <c r="AQ15" s="15"/>
      <c r="AR15" s="15"/>
      <c r="AS15" s="15"/>
      <c r="AT15" s="15"/>
      <c r="AU15" s="18"/>
      <c r="AW15" s="35"/>
      <c r="AX15" s="238"/>
      <c r="AY15" s="238"/>
      <c r="AZ15" s="238"/>
      <c r="BA15" s="238"/>
      <c r="BB15" s="239"/>
      <c r="BC15" s="35"/>
      <c r="BD15" s="238"/>
      <c r="BE15" s="238"/>
      <c r="BF15" s="238"/>
      <c r="BG15" s="238"/>
      <c r="BH15" s="287"/>
      <c r="BI15" s="14"/>
      <c r="BJ15" s="289"/>
      <c r="BK15" s="289"/>
      <c r="BL15" s="289"/>
      <c r="BM15" s="289"/>
      <c r="BN15" s="290"/>
      <c r="BO15" s="39"/>
      <c r="BP15" s="230"/>
      <c r="BQ15" s="230"/>
      <c r="BR15" s="230"/>
      <c r="BS15" s="230"/>
      <c r="BT15" s="230"/>
      <c r="BU15" s="231"/>
      <c r="BX15" s="182"/>
      <c r="BY15" s="53"/>
      <c r="BZ15" s="54" t="s">
        <v>191</v>
      </c>
      <c r="CA15" s="55"/>
      <c r="CB15" s="54"/>
      <c r="CC15" s="145">
        <f t="shared" si="0"/>
        <v>700</v>
      </c>
      <c r="CD15" s="59"/>
      <c r="CE15" s="148" t="s">
        <v>566</v>
      </c>
      <c r="CF15" s="59"/>
      <c r="CG15" s="148" t="s">
        <v>566</v>
      </c>
      <c r="CH15" s="59"/>
      <c r="CI15" s="148" t="s">
        <v>566</v>
      </c>
      <c r="CJ15" s="64" t="s">
        <v>233</v>
      </c>
      <c r="CK15" s="153">
        <f>+D35</f>
        <v>700</v>
      </c>
      <c r="CL15" s="62"/>
      <c r="CM15" s="148" t="s">
        <v>566</v>
      </c>
      <c r="CN15" s="59"/>
      <c r="CO15" s="148" t="s">
        <v>566</v>
      </c>
    </row>
    <row r="16" spans="1:93" ht="18" customHeight="1">
      <c r="A16" s="9"/>
      <c r="B16" s="10" t="s">
        <v>14</v>
      </c>
      <c r="C16" s="10"/>
      <c r="D16" s="11">
        <v>4200</v>
      </c>
      <c r="E16" s="10" t="s">
        <v>15</v>
      </c>
      <c r="F16" s="10"/>
      <c r="G16" s="10"/>
      <c r="H16" s="10"/>
      <c r="I16" s="12"/>
      <c r="K16" s="9"/>
      <c r="L16" s="10" t="s">
        <v>60</v>
      </c>
      <c r="M16" s="10"/>
      <c r="N16" s="10"/>
      <c r="O16" s="10"/>
      <c r="P16" s="10"/>
      <c r="Q16" s="10"/>
      <c r="R16" s="10"/>
      <c r="S16" s="10"/>
      <c r="T16" s="10"/>
      <c r="U16" s="10"/>
      <c r="V16" s="12"/>
      <c r="X16" s="5" t="s">
        <v>85</v>
      </c>
      <c r="Y16" s="6"/>
      <c r="Z16" s="6"/>
      <c r="AA16" s="6"/>
      <c r="AB16" s="8"/>
      <c r="AC16" s="5" t="s">
        <v>95</v>
      </c>
      <c r="AD16" s="240" t="s">
        <v>558</v>
      </c>
      <c r="AE16" s="241"/>
      <c r="AF16" s="241"/>
      <c r="AG16" s="241"/>
      <c r="AH16" s="241"/>
      <c r="AI16" s="241"/>
      <c r="AJ16" s="6" t="s">
        <v>96</v>
      </c>
      <c r="AK16" s="6"/>
      <c r="AL16" s="6"/>
      <c r="AM16" s="6"/>
      <c r="AN16" s="6"/>
      <c r="AO16" s="6"/>
      <c r="AP16" s="6"/>
      <c r="AQ16" s="6"/>
      <c r="AR16" s="6"/>
      <c r="AS16" s="6"/>
      <c r="AT16" s="6"/>
      <c r="AU16" s="8"/>
      <c r="BX16" s="182"/>
      <c r="BY16" s="53"/>
      <c r="BZ16" s="49" t="s">
        <v>192</v>
      </c>
      <c r="CA16" s="50"/>
      <c r="CB16" s="49" t="s">
        <v>567</v>
      </c>
      <c r="CC16" s="146"/>
      <c r="CD16" s="63"/>
      <c r="CE16" s="150"/>
      <c r="CF16" s="63"/>
      <c r="CG16" s="150"/>
      <c r="CH16" s="63"/>
      <c r="CJ16" s="65"/>
      <c r="CK16" s="150"/>
      <c r="CL16" s="63"/>
      <c r="CM16" s="150"/>
      <c r="CN16" s="63"/>
      <c r="CO16" s="150"/>
    </row>
    <row r="17" spans="1:93" ht="18" customHeight="1" thickBot="1">
      <c r="A17" s="9"/>
      <c r="B17" s="10" t="s">
        <v>16</v>
      </c>
      <c r="C17" s="10"/>
      <c r="D17" s="11">
        <v>1000</v>
      </c>
      <c r="E17" s="10" t="s">
        <v>15</v>
      </c>
      <c r="F17" s="10"/>
      <c r="G17" s="10"/>
      <c r="H17" s="10"/>
      <c r="I17" s="12"/>
      <c r="K17" s="9"/>
      <c r="L17" s="10" t="s">
        <v>61</v>
      </c>
      <c r="M17" s="10"/>
      <c r="N17" s="10"/>
      <c r="O17" s="10"/>
      <c r="P17" s="10"/>
      <c r="Q17" s="10"/>
      <c r="R17" s="10"/>
      <c r="S17" s="10"/>
      <c r="T17" s="10"/>
      <c r="U17" s="10"/>
      <c r="V17" s="12"/>
      <c r="X17" s="14"/>
      <c r="Y17" s="15"/>
      <c r="Z17" s="15"/>
      <c r="AA17" s="15"/>
      <c r="AB17" s="18"/>
      <c r="AC17" s="14" t="s">
        <v>97</v>
      </c>
      <c r="AD17" s="15"/>
      <c r="AE17" s="15"/>
      <c r="AF17" s="15"/>
      <c r="AG17" s="15"/>
      <c r="AH17" s="15"/>
      <c r="AI17" s="15"/>
      <c r="AJ17" s="15"/>
      <c r="AK17" s="15"/>
      <c r="AL17" s="15"/>
      <c r="AM17" s="15"/>
      <c r="AN17" s="15"/>
      <c r="AO17" s="15"/>
      <c r="AP17" s="15"/>
      <c r="AQ17" s="15"/>
      <c r="AR17" s="15"/>
      <c r="AS17" s="15"/>
      <c r="AT17" s="15"/>
      <c r="AU17" s="18"/>
      <c r="AW17" s="1" t="s">
        <v>156</v>
      </c>
      <c r="BX17" s="182"/>
      <c r="BY17" s="53"/>
      <c r="BZ17" s="51"/>
      <c r="CA17" s="52"/>
      <c r="CB17" s="51"/>
      <c r="CC17" s="152">
        <f>SUM(CE17:CO17)</f>
        <v>2020</v>
      </c>
      <c r="CD17" s="61"/>
      <c r="CE17" s="149" t="s">
        <v>573</v>
      </c>
      <c r="CF17" s="61"/>
      <c r="CG17" s="149" t="s">
        <v>566</v>
      </c>
      <c r="CH17" s="61"/>
      <c r="CI17" s="160">
        <f>+AT42+BP14</f>
        <v>2020</v>
      </c>
      <c r="CJ17" s="151"/>
      <c r="CK17" s="149" t="s">
        <v>566</v>
      </c>
      <c r="CL17" s="60"/>
      <c r="CM17" s="149" t="s">
        <v>566</v>
      </c>
      <c r="CN17" s="61"/>
      <c r="CO17" s="149" t="s">
        <v>566</v>
      </c>
    </row>
    <row r="18" spans="1:93" ht="18" customHeight="1" thickBot="1">
      <c r="A18" s="9"/>
      <c r="B18" s="10" t="s">
        <v>17</v>
      </c>
      <c r="C18" s="10"/>
      <c r="D18" s="11" t="s">
        <v>18</v>
      </c>
      <c r="E18" s="10"/>
      <c r="F18" s="13">
        <v>0.15</v>
      </c>
      <c r="G18" s="10"/>
      <c r="H18" s="10"/>
      <c r="I18" s="12"/>
      <c r="K18" s="9"/>
      <c r="L18" s="10" t="s">
        <v>63</v>
      </c>
      <c r="M18" s="10"/>
      <c r="N18" s="10"/>
      <c r="O18" s="10"/>
      <c r="P18" s="10"/>
      <c r="Q18" s="10"/>
      <c r="R18" s="10"/>
      <c r="S18" s="10"/>
      <c r="T18" s="10"/>
      <c r="U18" s="10"/>
      <c r="V18" s="12"/>
      <c r="X18" s="2" t="s">
        <v>86</v>
      </c>
      <c r="Y18" s="3"/>
      <c r="Z18" s="3"/>
      <c r="AA18" s="3"/>
      <c r="AB18" s="4"/>
      <c r="AC18" s="2" t="s">
        <v>98</v>
      </c>
      <c r="AD18" s="3"/>
      <c r="AE18" s="3"/>
      <c r="AF18" s="3"/>
      <c r="AG18" s="3"/>
      <c r="AH18" s="3"/>
      <c r="AI18" s="3"/>
      <c r="AJ18" s="3"/>
      <c r="AK18" s="3"/>
      <c r="AL18" s="3"/>
      <c r="AM18" s="3"/>
      <c r="AN18" s="3"/>
      <c r="AO18" s="3"/>
      <c r="AP18" s="3"/>
      <c r="AQ18" s="3"/>
      <c r="AR18" s="3"/>
      <c r="AS18" s="3"/>
      <c r="AT18" s="3"/>
      <c r="AU18" s="4"/>
      <c r="AW18" s="280" t="s">
        <v>158</v>
      </c>
      <c r="AX18" s="241"/>
      <c r="AY18" s="241"/>
      <c r="AZ18" s="241"/>
      <c r="BA18" s="241"/>
      <c r="BB18" s="241"/>
      <c r="BC18" s="241"/>
      <c r="BD18" s="281"/>
      <c r="BE18" s="280" t="s">
        <v>159</v>
      </c>
      <c r="BF18" s="241"/>
      <c r="BG18" s="281"/>
      <c r="BH18" s="223" t="s">
        <v>160</v>
      </c>
      <c r="BI18" s="223"/>
      <c r="BJ18" s="223"/>
      <c r="BK18" s="223" t="s">
        <v>161</v>
      </c>
      <c r="BL18" s="223"/>
      <c r="BM18" s="223"/>
      <c r="BN18" s="223" t="s">
        <v>162</v>
      </c>
      <c r="BO18" s="223"/>
      <c r="BP18" s="223"/>
      <c r="BQ18" s="223" t="s">
        <v>163</v>
      </c>
      <c r="BR18" s="223"/>
      <c r="BS18" s="223"/>
      <c r="BT18" s="224" t="s">
        <v>164</v>
      </c>
      <c r="BU18" s="224"/>
      <c r="BV18" s="224"/>
      <c r="BX18" s="182"/>
      <c r="BY18" s="53"/>
      <c r="BZ18" s="54" t="s">
        <v>193</v>
      </c>
      <c r="CA18" s="55"/>
      <c r="CB18" s="54"/>
      <c r="CC18" s="144">
        <v>12600</v>
      </c>
      <c r="CD18" s="59"/>
      <c r="CE18" s="148" t="s">
        <v>566</v>
      </c>
      <c r="CF18" s="59"/>
      <c r="CG18" s="148" t="s">
        <v>566</v>
      </c>
      <c r="CH18" s="59"/>
      <c r="CI18" s="148" t="s">
        <v>566</v>
      </c>
      <c r="CJ18" s="64" t="s">
        <v>234</v>
      </c>
      <c r="CK18" s="153">
        <f>+CC18-CM18</f>
        <v>4410</v>
      </c>
      <c r="CL18" s="62"/>
      <c r="CM18" s="140">
        <v>8190</v>
      </c>
      <c r="CN18" s="59"/>
      <c r="CO18" s="148" t="s">
        <v>566</v>
      </c>
    </row>
    <row r="19" spans="1:93" ht="18" customHeight="1" thickBot="1">
      <c r="A19" s="14"/>
      <c r="B19" s="15"/>
      <c r="C19" s="15"/>
      <c r="D19" s="16" t="s">
        <v>19</v>
      </c>
      <c r="E19" s="15"/>
      <c r="F19" s="17">
        <v>0.2</v>
      </c>
      <c r="G19" s="15" t="s">
        <v>20</v>
      </c>
      <c r="H19" s="15"/>
      <c r="I19" s="18"/>
      <c r="K19" s="9"/>
      <c r="L19" s="10" t="s">
        <v>62</v>
      </c>
      <c r="M19" s="10"/>
      <c r="N19" s="10"/>
      <c r="O19" s="10"/>
      <c r="P19" s="10"/>
      <c r="Q19" s="10"/>
      <c r="R19" s="10"/>
      <c r="S19" s="10"/>
      <c r="T19" s="10"/>
      <c r="U19" s="10"/>
      <c r="V19" s="12"/>
      <c r="X19" s="1" t="s">
        <v>99</v>
      </c>
      <c r="AW19" s="282"/>
      <c r="AX19" s="283"/>
      <c r="AY19" s="283"/>
      <c r="AZ19" s="283"/>
      <c r="BA19" s="283"/>
      <c r="BB19" s="283"/>
      <c r="BC19" s="283"/>
      <c r="BD19" s="284"/>
      <c r="BE19" s="282"/>
      <c r="BF19" s="283"/>
      <c r="BG19" s="284"/>
      <c r="BH19" s="223"/>
      <c r="BI19" s="223"/>
      <c r="BJ19" s="223"/>
      <c r="BK19" s="285"/>
      <c r="BL19" s="285"/>
      <c r="BM19" s="285"/>
      <c r="BN19" s="223"/>
      <c r="BO19" s="223"/>
      <c r="BP19" s="223"/>
      <c r="BQ19" s="223"/>
      <c r="BR19" s="223"/>
      <c r="BS19" s="223"/>
      <c r="BT19" s="224"/>
      <c r="BU19" s="224"/>
      <c r="BV19" s="224"/>
      <c r="BX19" s="182"/>
      <c r="BY19" s="53"/>
      <c r="BZ19" s="53" t="s">
        <v>196</v>
      </c>
      <c r="CA19" s="53"/>
      <c r="CB19" s="56"/>
      <c r="CC19" s="145">
        <f>SUM(CE19:CO19)</f>
        <v>16646</v>
      </c>
      <c r="CD19" s="63"/>
      <c r="CE19" s="147">
        <f>SUM(CE10:CE18)</f>
        <v>40</v>
      </c>
      <c r="CF19" s="59"/>
      <c r="CG19" s="147">
        <f>SUM(CG10:CG18)</f>
        <v>338</v>
      </c>
      <c r="CH19" s="63"/>
      <c r="CI19" s="147">
        <f>SUM(CI10:CI18)</f>
        <v>2716</v>
      </c>
      <c r="CJ19" s="61"/>
      <c r="CK19" s="147">
        <f>SUM(CK10:CK18)</f>
        <v>5206</v>
      </c>
      <c r="CL19" s="59"/>
      <c r="CM19" s="147">
        <f>SUM(CM10:CM18)</f>
        <v>8286</v>
      </c>
      <c r="CN19" s="59"/>
      <c r="CO19" s="147">
        <f>SUM(CO10:CO18)</f>
        <v>60</v>
      </c>
    </row>
    <row r="20" spans="1:93" ht="18" customHeight="1" thickBot="1">
      <c r="A20" s="2" t="s">
        <v>21</v>
      </c>
      <c r="B20" s="3"/>
      <c r="C20" s="3"/>
      <c r="D20" s="19"/>
      <c r="E20" s="3"/>
      <c r="F20" s="3"/>
      <c r="G20" s="3"/>
      <c r="H20" s="3"/>
      <c r="I20" s="4"/>
      <c r="K20" s="9"/>
      <c r="L20" s="10" t="s">
        <v>549</v>
      </c>
      <c r="M20" s="10"/>
      <c r="N20" s="10"/>
      <c r="O20" s="10"/>
      <c r="P20" s="10"/>
      <c r="Q20" s="10"/>
      <c r="R20" s="10"/>
      <c r="S20" s="10"/>
      <c r="T20" s="10"/>
      <c r="U20" s="10"/>
      <c r="V20" s="12"/>
      <c r="AW20" s="5" t="s">
        <v>157</v>
      </c>
      <c r="AX20" s="6"/>
      <c r="AY20" s="6"/>
      <c r="AZ20" s="6"/>
      <c r="BA20" s="6"/>
      <c r="BB20" s="6"/>
      <c r="BC20" s="6"/>
      <c r="BD20" s="8"/>
      <c r="BE20" s="5"/>
      <c r="BF20" s="6"/>
      <c r="BG20" s="8"/>
      <c r="BH20" s="5"/>
      <c r="BI20" s="6"/>
      <c r="BJ20" s="6"/>
      <c r="BK20" s="34" t="s">
        <v>170</v>
      </c>
      <c r="BL20" s="38"/>
      <c r="BM20" s="36"/>
      <c r="BN20" s="6"/>
      <c r="BO20" s="6"/>
      <c r="BP20" s="8"/>
      <c r="BQ20" s="5"/>
      <c r="BR20" s="6"/>
      <c r="BS20" s="8"/>
      <c r="BT20" s="5"/>
      <c r="BU20" s="6"/>
      <c r="BV20" s="8"/>
      <c r="BX20" s="182"/>
      <c r="BY20" s="53"/>
      <c r="BZ20" s="54" t="s">
        <v>195</v>
      </c>
      <c r="CA20" s="55"/>
      <c r="CB20" s="54"/>
      <c r="CC20" s="145">
        <f>+ROUND(CC19*M3,0)</f>
        <v>832</v>
      </c>
      <c r="CD20" s="64" t="s">
        <v>225</v>
      </c>
      <c r="CE20" s="153">
        <f>+ROUND(CE19*M3,0)</f>
        <v>2</v>
      </c>
      <c r="CF20" s="137"/>
      <c r="CG20" s="145">
        <f>+ROUND(CG19*M3,0)</f>
        <v>17</v>
      </c>
      <c r="CH20" s="64" t="s">
        <v>230</v>
      </c>
      <c r="CI20" s="153">
        <f>+ROUND(CI19*M3,0)</f>
        <v>136</v>
      </c>
      <c r="CJ20" s="62"/>
      <c r="CK20" s="156">
        <f>+ROUND(CK19*M3,0)</f>
        <v>260</v>
      </c>
      <c r="CL20" s="59"/>
      <c r="CM20" s="156">
        <f>+ROUND(CM19*M3,0)</f>
        <v>414</v>
      </c>
      <c r="CN20" s="63"/>
      <c r="CO20" s="147">
        <f>+ROUND(CO19*M3,0)</f>
        <v>3</v>
      </c>
    </row>
    <row r="21" spans="1:93" ht="18" customHeight="1" thickBot="1">
      <c r="A21" s="5"/>
      <c r="B21" s="6" t="s">
        <v>22</v>
      </c>
      <c r="C21" s="20">
        <v>44287</v>
      </c>
      <c r="D21" s="7" t="s">
        <v>23</v>
      </c>
      <c r="E21" s="6"/>
      <c r="F21" s="6"/>
      <c r="G21" s="6"/>
      <c r="H21" s="6"/>
      <c r="I21" s="8"/>
      <c r="K21" s="9"/>
      <c r="L21" s="10" t="s">
        <v>550</v>
      </c>
      <c r="M21" s="10"/>
      <c r="N21" s="10"/>
      <c r="O21" s="10"/>
      <c r="P21" s="10"/>
      <c r="Q21" s="10"/>
      <c r="R21" s="10"/>
      <c r="S21" s="10"/>
      <c r="T21" s="10"/>
      <c r="U21" s="10"/>
      <c r="V21" s="12"/>
      <c r="X21" s="1" t="s">
        <v>100</v>
      </c>
      <c r="AW21" s="9" t="s">
        <v>559</v>
      </c>
      <c r="AX21" s="10"/>
      <c r="AY21" s="10"/>
      <c r="AZ21" s="10"/>
      <c r="BA21" s="10"/>
      <c r="BB21" s="10"/>
      <c r="BC21" s="10"/>
      <c r="BD21" s="12"/>
      <c r="BE21" s="9"/>
      <c r="BF21" s="10"/>
      <c r="BG21" s="12"/>
      <c r="BH21" s="9"/>
      <c r="BI21" s="10"/>
      <c r="BJ21" s="10"/>
      <c r="BK21" s="46"/>
      <c r="BL21" s="10"/>
      <c r="BM21" s="47"/>
      <c r="BN21" s="10"/>
      <c r="BO21" s="10"/>
      <c r="BP21" s="12"/>
      <c r="BQ21" s="9"/>
      <c r="BR21" s="10"/>
      <c r="BS21" s="12"/>
      <c r="BT21" s="9"/>
      <c r="BU21" s="10"/>
      <c r="BV21" s="12"/>
      <c r="BX21" s="182"/>
      <c r="BY21" s="53"/>
      <c r="BZ21" s="53" t="s">
        <v>197</v>
      </c>
      <c r="CA21" s="53"/>
      <c r="CB21" s="56"/>
      <c r="CC21" s="145">
        <f>+CC19+CC20</f>
        <v>17478</v>
      </c>
      <c r="CD21" s="61"/>
      <c r="CE21" s="145">
        <f>+CE19+CE20</f>
        <v>42</v>
      </c>
      <c r="CF21" s="63"/>
      <c r="CG21" s="145">
        <f>+CG19+CG20</f>
        <v>355</v>
      </c>
      <c r="CH21" s="61"/>
      <c r="CI21" s="145">
        <f>+CI19+CI20</f>
        <v>2852</v>
      </c>
      <c r="CJ21" s="59"/>
      <c r="CK21" s="145">
        <f>+CK19+CK20</f>
        <v>5466</v>
      </c>
      <c r="CL21" s="63"/>
      <c r="CM21" s="145">
        <f>+CM19+CM20</f>
        <v>8700</v>
      </c>
      <c r="CN21" s="64" t="s">
        <v>242</v>
      </c>
      <c r="CO21" s="153">
        <f>+CO19+CO20</f>
        <v>63</v>
      </c>
    </row>
    <row r="22" spans="1:93" ht="18" customHeight="1" thickBot="1">
      <c r="A22" s="9"/>
      <c r="B22" s="10" t="s">
        <v>24</v>
      </c>
      <c r="C22" s="21">
        <v>44287</v>
      </c>
      <c r="D22" s="10" t="s">
        <v>25</v>
      </c>
      <c r="E22" s="10"/>
      <c r="F22" s="10"/>
      <c r="G22" s="10"/>
      <c r="H22" s="10"/>
      <c r="I22" s="12"/>
      <c r="K22" s="9" t="s">
        <v>64</v>
      </c>
      <c r="L22" s="10"/>
      <c r="M22" s="10"/>
      <c r="N22" s="10"/>
      <c r="O22" s="10"/>
      <c r="P22" s="10"/>
      <c r="Q22" s="10"/>
      <c r="R22" s="10"/>
      <c r="S22" s="10"/>
      <c r="T22" s="10"/>
      <c r="U22" s="10"/>
      <c r="V22" s="12"/>
      <c r="X22" s="5" t="s">
        <v>101</v>
      </c>
      <c r="Y22" s="6"/>
      <c r="Z22" s="6"/>
      <c r="AA22" s="6"/>
      <c r="AB22" s="6"/>
      <c r="AC22" s="6"/>
      <c r="AD22" s="6"/>
      <c r="AE22" s="6"/>
      <c r="AF22" s="6"/>
      <c r="AG22" s="6"/>
      <c r="AH22" s="6"/>
      <c r="AI22" s="6"/>
      <c r="AJ22" s="6"/>
      <c r="AK22" s="6"/>
      <c r="AL22" s="6"/>
      <c r="AM22" s="6"/>
      <c r="AN22" s="6"/>
      <c r="AO22" s="6"/>
      <c r="AP22" s="6"/>
      <c r="AQ22" s="6"/>
      <c r="AR22" s="6"/>
      <c r="AS22" s="6"/>
      <c r="AT22" s="6"/>
      <c r="AU22" s="8"/>
      <c r="AW22" s="40" t="s">
        <v>166</v>
      </c>
      <c r="AX22" s="41"/>
      <c r="AY22" s="41"/>
      <c r="AZ22" s="41"/>
      <c r="BA22" s="41"/>
      <c r="BB22" s="41"/>
      <c r="BC22" s="41"/>
      <c r="BD22" s="42"/>
      <c r="BE22" s="274">
        <f>+CE31*$R$7*50%</f>
        <v>1</v>
      </c>
      <c r="BF22" s="275"/>
      <c r="BG22" s="276"/>
      <c r="BH22" s="274">
        <f>+CG31*R7*50%</f>
        <v>2</v>
      </c>
      <c r="BI22" s="275"/>
      <c r="BJ22" s="276"/>
      <c r="BK22" s="277">
        <f>+CI32*P8*50%</f>
        <v>24</v>
      </c>
      <c r="BL22" s="278"/>
      <c r="BM22" s="279"/>
      <c r="BN22" s="275">
        <f>+CK32*AY23*P8</f>
        <v>90</v>
      </c>
      <c r="BO22" s="275"/>
      <c r="BP22" s="276"/>
      <c r="BQ22" s="225">
        <v>0</v>
      </c>
      <c r="BR22" s="226"/>
      <c r="BS22" s="227"/>
      <c r="BT22" s="225">
        <v>0</v>
      </c>
      <c r="BU22" s="226"/>
      <c r="BV22" s="227"/>
      <c r="BX22" s="182"/>
      <c r="BY22" s="55"/>
      <c r="BZ22" s="55" t="s">
        <v>194</v>
      </c>
      <c r="CA22" s="55"/>
      <c r="CB22" s="49"/>
      <c r="CC22" s="162">
        <f t="shared" ref="CC22:CC27" si="1">SUM(CE22:CO22)</f>
        <v>365</v>
      </c>
      <c r="CD22" s="59"/>
      <c r="CE22" s="145">
        <f>+BE33</f>
        <v>1</v>
      </c>
      <c r="CF22" s="64" t="s">
        <v>227</v>
      </c>
      <c r="CG22" s="153">
        <f>+BH33</f>
        <v>4</v>
      </c>
      <c r="CH22" s="58"/>
      <c r="CI22" s="147">
        <f>+BK33</f>
        <v>24</v>
      </c>
      <c r="CJ22" s="59"/>
      <c r="CK22" s="145">
        <f>+BN33</f>
        <v>138</v>
      </c>
      <c r="CL22" s="64" t="s">
        <v>238</v>
      </c>
      <c r="CM22" s="161">
        <f>+BQ33</f>
        <v>198</v>
      </c>
      <c r="CN22" s="60"/>
      <c r="CO22" s="148" t="s">
        <v>566</v>
      </c>
    </row>
    <row r="23" spans="1:93" ht="18" customHeight="1" thickBot="1">
      <c r="A23" s="9"/>
      <c r="B23" s="10" t="s">
        <v>26</v>
      </c>
      <c r="C23" s="21">
        <v>44287</v>
      </c>
      <c r="D23" s="10" t="s">
        <v>27</v>
      </c>
      <c r="E23" s="10"/>
      <c r="F23" s="10"/>
      <c r="G23" s="10"/>
      <c r="H23" s="10"/>
      <c r="I23" s="12"/>
      <c r="K23" s="9"/>
      <c r="L23" s="10" t="s">
        <v>65</v>
      </c>
      <c r="M23" s="10"/>
      <c r="N23" s="10"/>
      <c r="O23" s="10"/>
      <c r="P23" s="10"/>
      <c r="Q23" s="10"/>
      <c r="R23" s="10"/>
      <c r="S23" s="10"/>
      <c r="T23" s="10"/>
      <c r="U23" s="10"/>
      <c r="V23" s="12"/>
      <c r="X23" s="14" t="s">
        <v>102</v>
      </c>
      <c r="Y23" s="15"/>
      <c r="Z23" s="15"/>
      <c r="AA23" s="15"/>
      <c r="AB23" s="15"/>
      <c r="AC23" s="15"/>
      <c r="AD23" s="15"/>
      <c r="AE23" s="15"/>
      <c r="AF23" s="15"/>
      <c r="AG23" s="15"/>
      <c r="AH23" s="15"/>
      <c r="AI23" s="15"/>
      <c r="AJ23" s="15"/>
      <c r="AK23" s="15"/>
      <c r="AL23" s="15"/>
      <c r="AM23" s="15"/>
      <c r="AN23" s="15"/>
      <c r="AO23" s="15"/>
      <c r="AP23" s="15"/>
      <c r="AQ23" s="15"/>
      <c r="AR23" s="15"/>
      <c r="AS23" s="15"/>
      <c r="AT23" s="15"/>
      <c r="AU23" s="18"/>
      <c r="AW23" s="40" t="s">
        <v>167</v>
      </c>
      <c r="AX23" s="41"/>
      <c r="AY23" s="273">
        <v>0.5</v>
      </c>
      <c r="AZ23" s="273"/>
      <c r="BA23" s="41" t="s">
        <v>165</v>
      </c>
      <c r="BB23" s="41"/>
      <c r="BC23" s="41"/>
      <c r="BD23" s="42"/>
      <c r="BE23" s="9"/>
      <c r="BF23" s="10"/>
      <c r="BG23" s="12"/>
      <c r="BH23" s="9"/>
      <c r="BI23" s="10"/>
      <c r="BJ23" s="10"/>
      <c r="BK23" s="46"/>
      <c r="BL23" s="10"/>
      <c r="BM23" s="47"/>
      <c r="BN23" s="10"/>
      <c r="BO23" s="10"/>
      <c r="BP23" s="12"/>
      <c r="BQ23" s="9"/>
      <c r="BR23" s="10"/>
      <c r="BS23" s="12"/>
      <c r="BT23" s="9"/>
      <c r="BU23" s="10"/>
      <c r="BV23" s="12"/>
      <c r="BX23" s="182"/>
      <c r="BY23" s="55"/>
      <c r="BZ23" s="55" t="s">
        <v>198</v>
      </c>
      <c r="CA23" s="55"/>
      <c r="CB23" s="57" t="s">
        <v>221</v>
      </c>
      <c r="CC23" s="161">
        <f t="shared" si="1"/>
        <v>17843</v>
      </c>
      <c r="CD23" s="62"/>
      <c r="CE23" s="156">
        <f>+CE21+CE22</f>
        <v>43</v>
      </c>
      <c r="CF23" s="61"/>
      <c r="CG23" s="152">
        <f>+CG21+CG22</f>
        <v>359</v>
      </c>
      <c r="CH23" s="64" t="s">
        <v>231</v>
      </c>
      <c r="CI23" s="153">
        <f>+CI21+CI22</f>
        <v>2876</v>
      </c>
      <c r="CJ23" s="62"/>
      <c r="CK23" s="156">
        <f>+CK21+CK22</f>
        <v>5604</v>
      </c>
      <c r="CL23" s="61"/>
      <c r="CM23" s="160">
        <f>+CM21+CM22</f>
        <v>8898</v>
      </c>
      <c r="CN23" s="59"/>
      <c r="CO23" s="156">
        <f>+CO21</f>
        <v>63</v>
      </c>
    </row>
    <row r="24" spans="1:93" ht="18" customHeight="1" thickBot="1">
      <c r="A24" s="9"/>
      <c r="B24" s="10"/>
      <c r="C24" s="22" t="s">
        <v>28</v>
      </c>
      <c r="D24" s="10" t="s">
        <v>29</v>
      </c>
      <c r="E24" s="10"/>
      <c r="F24" s="10"/>
      <c r="G24" s="10"/>
      <c r="H24" s="10"/>
      <c r="I24" s="12"/>
      <c r="K24" s="2" t="s">
        <v>66</v>
      </c>
      <c r="L24" s="3"/>
      <c r="M24" s="3"/>
      <c r="N24" s="3"/>
      <c r="O24" s="3"/>
      <c r="P24" s="3"/>
      <c r="Q24" s="3"/>
      <c r="R24" s="3"/>
      <c r="S24" s="3"/>
      <c r="T24" s="3"/>
      <c r="U24" s="3"/>
      <c r="V24" s="4"/>
      <c r="AW24" s="40" t="s">
        <v>168</v>
      </c>
      <c r="AX24" s="41"/>
      <c r="AY24" s="41"/>
      <c r="AZ24" s="41"/>
      <c r="BA24" s="41"/>
      <c r="BB24" s="41"/>
      <c r="BC24" s="41"/>
      <c r="BD24" s="42"/>
      <c r="BE24" s="9"/>
      <c r="BF24" s="10"/>
      <c r="BG24" s="12"/>
      <c r="BH24" s="9"/>
      <c r="BI24" s="10"/>
      <c r="BJ24" s="10"/>
      <c r="BK24" s="46"/>
      <c r="BL24" s="10"/>
      <c r="BM24" s="47"/>
      <c r="BN24" s="10"/>
      <c r="BO24" s="10"/>
      <c r="BP24" s="12"/>
      <c r="BQ24" s="9"/>
      <c r="BR24" s="10"/>
      <c r="BS24" s="12"/>
      <c r="BT24" s="9"/>
      <c r="BU24" s="10"/>
      <c r="BV24" s="12"/>
      <c r="BX24" s="182"/>
      <c r="BY24" s="50"/>
      <c r="BZ24" s="54" t="s">
        <v>199</v>
      </c>
      <c r="CA24" s="55"/>
      <c r="CB24" s="51"/>
      <c r="CC24" s="152">
        <f t="shared" si="1"/>
        <v>300</v>
      </c>
      <c r="CD24" s="59"/>
      <c r="CE24" s="148" t="s">
        <v>566</v>
      </c>
      <c r="CF24" s="59"/>
      <c r="CG24" s="148" t="s">
        <v>566</v>
      </c>
      <c r="CH24" s="61"/>
      <c r="CI24" s="143">
        <v>300</v>
      </c>
      <c r="CJ24" s="59"/>
      <c r="CK24" s="148" t="s">
        <v>566</v>
      </c>
      <c r="CL24" s="63"/>
      <c r="CM24" s="148" t="s">
        <v>566</v>
      </c>
      <c r="CN24" s="59"/>
      <c r="CO24" s="140">
        <v>0</v>
      </c>
    </row>
    <row r="25" spans="1:93" ht="18" customHeight="1" thickBot="1">
      <c r="A25" s="9"/>
      <c r="B25" s="10" t="s">
        <v>30</v>
      </c>
      <c r="C25" s="22" t="s">
        <v>31</v>
      </c>
      <c r="D25" s="10" t="s">
        <v>32</v>
      </c>
      <c r="E25" s="10"/>
      <c r="F25" s="10"/>
      <c r="G25" s="10"/>
      <c r="H25" s="10"/>
      <c r="I25" s="12"/>
      <c r="K25" s="9" t="s">
        <v>67</v>
      </c>
      <c r="L25" s="10"/>
      <c r="M25" s="10"/>
      <c r="N25" s="24">
        <v>3000</v>
      </c>
      <c r="O25" s="10" t="s">
        <v>68</v>
      </c>
      <c r="P25" s="10"/>
      <c r="Q25" s="10"/>
      <c r="R25" s="10"/>
      <c r="S25" s="10"/>
      <c r="T25" s="10"/>
      <c r="U25" s="10"/>
      <c r="V25" s="12"/>
      <c r="X25" s="1" t="s">
        <v>103</v>
      </c>
      <c r="AW25" s="43" t="s">
        <v>169</v>
      </c>
      <c r="AX25" s="44"/>
      <c r="AY25" s="44"/>
      <c r="AZ25" s="44"/>
      <c r="BA25" s="44"/>
      <c r="BB25" s="44"/>
      <c r="BC25" s="44"/>
      <c r="BD25" s="45"/>
      <c r="BE25" s="14"/>
      <c r="BF25" s="15"/>
      <c r="BG25" s="18"/>
      <c r="BH25" s="14"/>
      <c r="BI25" s="15"/>
      <c r="BJ25" s="15"/>
      <c r="BK25" s="35"/>
      <c r="BL25" s="39"/>
      <c r="BM25" s="37"/>
      <c r="BN25" s="10"/>
      <c r="BO25" s="10"/>
      <c r="BP25" s="12"/>
      <c r="BQ25" s="14"/>
      <c r="BR25" s="15"/>
      <c r="BS25" s="18"/>
      <c r="BT25" s="14"/>
      <c r="BU25" s="15"/>
      <c r="BV25" s="18"/>
      <c r="BX25" s="182"/>
      <c r="BY25" s="53"/>
      <c r="BZ25" s="54" t="s">
        <v>200</v>
      </c>
      <c r="CA25" s="55"/>
      <c r="CB25" s="49"/>
      <c r="CC25" s="162">
        <f t="shared" si="1"/>
        <v>7600</v>
      </c>
      <c r="CD25" s="59"/>
      <c r="CE25" s="148" t="s">
        <v>566</v>
      </c>
      <c r="CF25" s="59"/>
      <c r="CG25" s="148" t="s">
        <v>566</v>
      </c>
      <c r="CH25" s="59"/>
      <c r="CI25" s="140">
        <v>0</v>
      </c>
      <c r="CJ25" s="59"/>
      <c r="CK25" s="144">
        <v>1000</v>
      </c>
      <c r="CL25" s="64" t="s">
        <v>239</v>
      </c>
      <c r="CM25" s="161">
        <f>+CK37</f>
        <v>6600</v>
      </c>
      <c r="CN25" s="62"/>
      <c r="CO25" s="140">
        <v>0</v>
      </c>
    </row>
    <row r="26" spans="1:93" ht="18" customHeight="1" thickBot="1">
      <c r="A26" s="9"/>
      <c r="B26" s="10" t="s">
        <v>33</v>
      </c>
      <c r="C26" s="21">
        <v>44286</v>
      </c>
      <c r="D26" s="10" t="s">
        <v>34</v>
      </c>
      <c r="E26" s="10"/>
      <c r="F26" s="10"/>
      <c r="G26" s="10"/>
      <c r="H26" s="10"/>
      <c r="I26" s="12"/>
      <c r="K26" s="9" t="s">
        <v>69</v>
      </c>
      <c r="L26" s="10"/>
      <c r="M26" s="10"/>
      <c r="N26" s="10"/>
      <c r="O26" s="10"/>
      <c r="P26" s="10"/>
      <c r="Q26" s="10"/>
      <c r="R26" s="10"/>
      <c r="S26" s="10"/>
      <c r="T26" s="10"/>
      <c r="U26" s="10"/>
      <c r="V26" s="12"/>
      <c r="AW26" s="5" t="s">
        <v>171</v>
      </c>
      <c r="AX26" s="6"/>
      <c r="AY26" s="6"/>
      <c r="AZ26" s="6"/>
      <c r="BA26" s="6"/>
      <c r="BB26" s="6"/>
      <c r="BC26" s="6"/>
      <c r="BD26" s="8"/>
      <c r="BE26" s="5"/>
      <c r="BF26" s="6"/>
      <c r="BG26" s="8"/>
      <c r="BH26" s="5"/>
      <c r="BI26" s="6"/>
      <c r="BJ26" s="8"/>
      <c r="BK26" s="9"/>
      <c r="BL26" s="10"/>
      <c r="BM26" s="10"/>
      <c r="BN26" s="34" t="s">
        <v>175</v>
      </c>
      <c r="BO26" s="38"/>
      <c r="BP26" s="36"/>
      <c r="BQ26" s="6"/>
      <c r="BR26" s="6"/>
      <c r="BS26" s="8"/>
      <c r="BT26" s="5"/>
      <c r="BU26" s="6"/>
      <c r="BV26" s="8"/>
      <c r="BX26" s="182"/>
      <c r="BY26" s="52"/>
      <c r="BZ26" s="53" t="s">
        <v>201</v>
      </c>
      <c r="CA26" s="53"/>
      <c r="CB26" s="57" t="s">
        <v>222</v>
      </c>
      <c r="CC26" s="161">
        <f t="shared" si="1"/>
        <v>7900</v>
      </c>
      <c r="CD26" s="58"/>
      <c r="CE26" s="147">
        <v>0</v>
      </c>
      <c r="CF26" s="59"/>
      <c r="CG26" s="147">
        <v>0</v>
      </c>
      <c r="CH26" s="59"/>
      <c r="CI26" s="156">
        <f>+CI24+CI25</f>
        <v>300</v>
      </c>
      <c r="CJ26" s="59"/>
      <c r="CK26" s="156">
        <f>+CK25</f>
        <v>1000</v>
      </c>
      <c r="CL26" s="61"/>
      <c r="CM26" s="160">
        <f>+CM25</f>
        <v>6600</v>
      </c>
      <c r="CN26" s="59"/>
      <c r="CO26" s="140">
        <v>0</v>
      </c>
    </row>
    <row r="27" spans="1:93" ht="18" customHeight="1" thickBot="1">
      <c r="A27" s="14"/>
      <c r="B27" s="15" t="s">
        <v>35</v>
      </c>
      <c r="C27" s="23">
        <v>44287</v>
      </c>
      <c r="D27" s="15" t="s">
        <v>36</v>
      </c>
      <c r="E27" s="15"/>
      <c r="F27" s="15"/>
      <c r="G27" s="15"/>
      <c r="H27" s="15"/>
      <c r="I27" s="18"/>
      <c r="K27" s="9" t="s">
        <v>70</v>
      </c>
      <c r="L27" s="10"/>
      <c r="M27" s="10"/>
      <c r="N27" s="10"/>
      <c r="O27" s="10"/>
      <c r="P27" s="10"/>
      <c r="Q27" s="10"/>
      <c r="R27" s="10"/>
      <c r="S27" s="10"/>
      <c r="T27" s="10"/>
      <c r="U27" s="10"/>
      <c r="V27" s="12"/>
      <c r="AW27" s="9" t="s">
        <v>560</v>
      </c>
      <c r="AX27" s="10"/>
      <c r="AY27" s="10"/>
      <c r="AZ27" s="10"/>
      <c r="BA27" s="10"/>
      <c r="BB27" s="10"/>
      <c r="BC27" s="10"/>
      <c r="BD27" s="12"/>
      <c r="BE27" s="9"/>
      <c r="BF27" s="10"/>
      <c r="BG27" s="12"/>
      <c r="BH27" s="9"/>
      <c r="BI27" s="10"/>
      <c r="BJ27" s="12"/>
      <c r="BK27" s="9"/>
      <c r="BL27" s="10"/>
      <c r="BM27" s="10"/>
      <c r="BN27" s="46"/>
      <c r="BO27" s="10"/>
      <c r="BP27" s="47"/>
      <c r="BQ27" s="10"/>
      <c r="BR27" s="10"/>
      <c r="BS27" s="12"/>
      <c r="BT27" s="9"/>
      <c r="BU27" s="10"/>
      <c r="BV27" s="12"/>
      <c r="BX27" s="184"/>
      <c r="BY27" s="55"/>
      <c r="BZ27" s="55" t="s">
        <v>202</v>
      </c>
      <c r="CA27" s="55"/>
      <c r="CB27" s="51"/>
      <c r="CC27" s="180">
        <f t="shared" si="1"/>
        <v>25743</v>
      </c>
      <c r="CD27" s="64" t="s">
        <v>226</v>
      </c>
      <c r="CE27" s="153">
        <f>+CE23+CE26</f>
        <v>43</v>
      </c>
      <c r="CF27" s="62"/>
      <c r="CG27" s="156">
        <f>+CG23+CG26</f>
        <v>359</v>
      </c>
      <c r="CH27" s="59"/>
      <c r="CI27" s="156">
        <f>+CI23+CI26</f>
        <v>3176</v>
      </c>
      <c r="CJ27" s="63"/>
      <c r="CK27" s="147">
        <f>+CK23+CK26</f>
        <v>6604</v>
      </c>
      <c r="CL27" s="59"/>
      <c r="CM27" s="156">
        <f>+CM23+CM26</f>
        <v>15498</v>
      </c>
      <c r="CN27" s="59"/>
      <c r="CO27" s="156">
        <f>+CO26+CO23</f>
        <v>63</v>
      </c>
    </row>
    <row r="28" spans="1:93" ht="18" customHeight="1" thickBot="1">
      <c r="A28" s="2" t="s">
        <v>37</v>
      </c>
      <c r="B28" s="3"/>
      <c r="C28" s="3"/>
      <c r="D28" s="3"/>
      <c r="E28" s="3"/>
      <c r="F28" s="3"/>
      <c r="G28" s="3"/>
      <c r="H28" s="3"/>
      <c r="I28" s="4"/>
      <c r="K28" s="9" t="s">
        <v>571</v>
      </c>
      <c r="L28" s="10"/>
      <c r="M28" s="10"/>
      <c r="N28" s="10"/>
      <c r="O28" s="10"/>
      <c r="P28" s="10"/>
      <c r="Q28" s="24">
        <v>1500</v>
      </c>
      <c r="R28" s="10" t="s">
        <v>572</v>
      </c>
      <c r="S28" s="10"/>
      <c r="T28" s="10"/>
      <c r="U28" s="10"/>
      <c r="V28" s="12"/>
      <c r="AW28" s="40" t="s">
        <v>172</v>
      </c>
      <c r="AX28" s="10"/>
      <c r="AY28" s="10"/>
      <c r="AZ28" s="10"/>
      <c r="BA28" s="10"/>
      <c r="BB28" s="10"/>
      <c r="BC28" s="10"/>
      <c r="BD28" s="12"/>
      <c r="BE28" s="225">
        <v>0</v>
      </c>
      <c r="BF28" s="226"/>
      <c r="BG28" s="227"/>
      <c r="BH28" s="266">
        <f>+CE37*R7</f>
        <v>2</v>
      </c>
      <c r="BI28" s="267"/>
      <c r="BJ28" s="272"/>
      <c r="BK28" s="225">
        <v>0</v>
      </c>
      <c r="BL28" s="226"/>
      <c r="BM28" s="226"/>
      <c r="BN28" s="268">
        <f>+CI37*P8</f>
        <v>48</v>
      </c>
      <c r="BO28" s="269"/>
      <c r="BP28" s="270"/>
      <c r="BQ28" s="267">
        <f>+CK37*P8</f>
        <v>198</v>
      </c>
      <c r="BR28" s="267"/>
      <c r="BS28" s="272"/>
      <c r="BT28" s="225">
        <v>0</v>
      </c>
      <c r="BU28" s="226"/>
      <c r="BV28" s="227"/>
      <c r="BX28" s="181" t="s">
        <v>212</v>
      </c>
      <c r="BY28" s="50"/>
      <c r="BZ28" s="54" t="s">
        <v>204</v>
      </c>
      <c r="CA28" s="55"/>
      <c r="CB28" s="54"/>
      <c r="CC28" s="144">
        <v>3000</v>
      </c>
      <c r="CD28" s="61"/>
      <c r="CE28" s="143">
        <v>0</v>
      </c>
      <c r="CF28" s="59"/>
      <c r="CG28" s="140">
        <v>200</v>
      </c>
      <c r="CH28" s="63"/>
      <c r="CI28" s="146">
        <v>700</v>
      </c>
      <c r="CJ28" s="64" t="s">
        <v>235</v>
      </c>
      <c r="CK28" s="153">
        <f>+CC28-CG28-CI28-CM28-CO28</f>
        <v>980</v>
      </c>
      <c r="CL28" s="58"/>
      <c r="CM28" s="141">
        <v>1100</v>
      </c>
      <c r="CN28" s="59"/>
      <c r="CO28" s="140">
        <v>20</v>
      </c>
    </row>
    <row r="29" spans="1:93" ht="18" customHeight="1" thickBot="1">
      <c r="A29" s="5" t="s">
        <v>38</v>
      </c>
      <c r="B29" s="6"/>
      <c r="C29" s="6"/>
      <c r="D29" s="6"/>
      <c r="E29" s="6"/>
      <c r="F29" s="6"/>
      <c r="G29" s="6"/>
      <c r="H29" s="6"/>
      <c r="I29" s="8"/>
      <c r="K29" s="9" t="s">
        <v>71</v>
      </c>
      <c r="L29" s="10"/>
      <c r="M29" s="10"/>
      <c r="N29" s="10"/>
      <c r="O29" s="11"/>
      <c r="P29" s="11"/>
      <c r="Q29" s="10"/>
      <c r="R29" s="10"/>
      <c r="S29" s="10"/>
      <c r="T29" s="10"/>
      <c r="U29" s="10"/>
      <c r="V29" s="12"/>
      <c r="AW29" s="9" t="s">
        <v>173</v>
      </c>
      <c r="AX29" s="10"/>
      <c r="AY29" s="10"/>
      <c r="AZ29" s="10"/>
      <c r="BA29" s="10"/>
      <c r="BB29" s="10"/>
      <c r="BC29" s="10"/>
      <c r="BD29" s="12"/>
      <c r="BE29" s="9"/>
      <c r="BF29" s="10"/>
      <c r="BG29" s="12"/>
      <c r="BH29" s="9"/>
      <c r="BI29" s="10"/>
      <c r="BJ29" s="12"/>
      <c r="BK29" s="9"/>
      <c r="BL29" s="10"/>
      <c r="BM29" s="10"/>
      <c r="BN29" s="46"/>
      <c r="BO29" s="10"/>
      <c r="BP29" s="47"/>
      <c r="BQ29" s="10"/>
      <c r="BR29" s="10"/>
      <c r="BS29" s="12"/>
      <c r="BT29" s="9"/>
      <c r="BU29" s="10"/>
      <c r="BV29" s="12"/>
      <c r="BX29" s="182"/>
      <c r="BY29" s="53"/>
      <c r="BZ29" s="54" t="s">
        <v>205</v>
      </c>
      <c r="CA29" s="55"/>
      <c r="CB29" s="54"/>
      <c r="CC29" s="145">
        <f>SUM(CE29:CO29)</f>
        <v>14843</v>
      </c>
      <c r="CD29" s="59"/>
      <c r="CE29" s="148" t="s">
        <v>566</v>
      </c>
      <c r="CF29" s="59"/>
      <c r="CG29" s="148" t="s">
        <v>566</v>
      </c>
      <c r="CH29" s="64" t="s">
        <v>232</v>
      </c>
      <c r="CI29" s="153">
        <f>+Q28</f>
        <v>1500</v>
      </c>
      <c r="CJ29" s="60"/>
      <c r="CK29" s="152" t="s">
        <v>566</v>
      </c>
      <c r="CL29" s="64" t="s">
        <v>240</v>
      </c>
      <c r="CM29" s="153">
        <f>+CM30-CM28</f>
        <v>13343</v>
      </c>
      <c r="CN29" s="62"/>
      <c r="CO29" s="140">
        <v>0</v>
      </c>
    </row>
    <row r="30" spans="1:93" ht="18" customHeight="1" thickBot="1">
      <c r="A30" s="9"/>
      <c r="B30" s="10" t="s">
        <v>39</v>
      </c>
      <c r="C30" s="10"/>
      <c r="D30" s="10"/>
      <c r="E30" s="10"/>
      <c r="F30" s="10"/>
      <c r="G30" s="10"/>
      <c r="H30" s="10"/>
      <c r="I30" s="12"/>
      <c r="K30" s="9" t="s">
        <v>72</v>
      </c>
      <c r="L30" s="10"/>
      <c r="M30" s="10"/>
      <c r="N30" s="10"/>
      <c r="O30" s="10"/>
      <c r="P30" s="10"/>
      <c r="Q30" s="10"/>
      <c r="R30" s="10"/>
      <c r="S30" s="10"/>
      <c r="T30" s="10"/>
      <c r="U30" s="10"/>
      <c r="V30" s="12"/>
      <c r="AW30" s="14" t="s">
        <v>174</v>
      </c>
      <c r="AX30" s="15"/>
      <c r="AY30" s="15"/>
      <c r="AZ30" s="15"/>
      <c r="BA30" s="15"/>
      <c r="BB30" s="15"/>
      <c r="BC30" s="15"/>
      <c r="BD30" s="18"/>
      <c r="BE30" s="14"/>
      <c r="BF30" s="15"/>
      <c r="BG30" s="18"/>
      <c r="BH30" s="9"/>
      <c r="BI30" s="10"/>
      <c r="BJ30" s="12"/>
      <c r="BK30" s="14"/>
      <c r="BL30" s="15"/>
      <c r="BM30" s="15"/>
      <c r="BN30" s="35"/>
      <c r="BO30" s="39"/>
      <c r="BP30" s="37"/>
      <c r="BQ30" s="10"/>
      <c r="BR30" s="10"/>
      <c r="BS30" s="12"/>
      <c r="BT30" s="14"/>
      <c r="BU30" s="15"/>
      <c r="BV30" s="18"/>
      <c r="BX30" s="182"/>
      <c r="BY30" s="52"/>
      <c r="BZ30" s="53" t="s">
        <v>206</v>
      </c>
      <c r="CA30" s="53"/>
      <c r="CB30" s="56"/>
      <c r="CC30" s="145">
        <f t="shared" ref="CC30:CC31" si="2">SUM(CE30:CO30)</f>
        <v>17843</v>
      </c>
      <c r="CD30" s="59"/>
      <c r="CE30" s="156">
        <f>+CE28</f>
        <v>0</v>
      </c>
      <c r="CF30" s="157"/>
      <c r="CG30" s="156">
        <f>+CG28</f>
        <v>200</v>
      </c>
      <c r="CH30" s="61"/>
      <c r="CI30" s="160">
        <f>+CI28+CI29</f>
        <v>2200</v>
      </c>
      <c r="CJ30" s="59"/>
      <c r="CK30" s="156">
        <f>+CK28</f>
        <v>980</v>
      </c>
      <c r="CL30" s="61"/>
      <c r="CM30" s="160">
        <f>+CM35-CM34</f>
        <v>14443</v>
      </c>
      <c r="CN30" s="59"/>
      <c r="CO30" s="156">
        <f>+CO28+CO29</f>
        <v>20</v>
      </c>
    </row>
    <row r="31" spans="1:93" ht="18" customHeight="1" thickBot="1">
      <c r="A31" s="9"/>
      <c r="B31" s="10" t="s">
        <v>588</v>
      </c>
      <c r="C31" s="10"/>
      <c r="D31" s="10"/>
      <c r="E31" s="10"/>
      <c r="F31" s="10"/>
      <c r="G31" s="10"/>
      <c r="H31" s="10"/>
      <c r="I31" s="12"/>
      <c r="K31" s="9" t="s">
        <v>73</v>
      </c>
      <c r="L31" s="10"/>
      <c r="M31" s="10"/>
      <c r="N31" s="10"/>
      <c r="O31" s="10"/>
      <c r="P31" s="10"/>
      <c r="Q31" s="10"/>
      <c r="R31" s="10"/>
      <c r="S31" s="10"/>
      <c r="T31" s="10"/>
      <c r="U31" s="10"/>
      <c r="V31" s="12"/>
      <c r="AW31" s="5"/>
      <c r="AX31" s="6"/>
      <c r="AY31" s="6"/>
      <c r="AZ31" s="6"/>
      <c r="BA31" s="6"/>
      <c r="BB31" s="6"/>
      <c r="BC31" s="6"/>
      <c r="BD31" s="8"/>
      <c r="BE31" s="5"/>
      <c r="BF31" s="6"/>
      <c r="BG31" s="6"/>
      <c r="BH31" s="34" t="s">
        <v>176</v>
      </c>
      <c r="BI31" s="38"/>
      <c r="BJ31" s="36"/>
      <c r="BK31" s="6"/>
      <c r="BL31" s="6"/>
      <c r="BM31" s="8"/>
      <c r="BN31" s="9"/>
      <c r="BO31" s="10"/>
      <c r="BP31" s="10"/>
      <c r="BQ31" s="34" t="s">
        <v>177</v>
      </c>
      <c r="BR31" s="38"/>
      <c r="BS31" s="36"/>
      <c r="BT31" s="6"/>
      <c r="BU31" s="6"/>
      <c r="BV31" s="8"/>
      <c r="BX31" s="182"/>
      <c r="BY31" s="158"/>
      <c r="BZ31" s="55" t="s">
        <v>207</v>
      </c>
      <c r="CA31" s="55"/>
      <c r="CB31" s="54"/>
      <c r="CC31" s="145">
        <f t="shared" si="2"/>
        <v>300</v>
      </c>
      <c r="CD31" s="59"/>
      <c r="CE31" s="140">
        <v>100</v>
      </c>
      <c r="CF31" s="59"/>
      <c r="CG31" s="140">
        <v>200</v>
      </c>
      <c r="CH31" s="59"/>
      <c r="CI31" s="140">
        <v>0</v>
      </c>
      <c r="CJ31" s="63"/>
      <c r="CK31" s="141">
        <v>0</v>
      </c>
      <c r="CL31" s="59"/>
      <c r="CM31" s="140">
        <v>0</v>
      </c>
      <c r="CN31" s="59"/>
      <c r="CO31" s="140">
        <v>0</v>
      </c>
    </row>
    <row r="32" spans="1:93" ht="18" customHeight="1" thickBot="1">
      <c r="A32" s="9"/>
      <c r="B32" s="10" t="s">
        <v>40</v>
      </c>
      <c r="C32" s="10"/>
      <c r="D32" s="10"/>
      <c r="E32" s="10"/>
      <c r="F32" s="10"/>
      <c r="G32" s="10"/>
      <c r="H32" s="10"/>
      <c r="I32" s="12"/>
      <c r="K32" s="9" t="s">
        <v>74</v>
      </c>
      <c r="L32" s="10"/>
      <c r="M32" s="10"/>
      <c r="N32" s="10"/>
      <c r="O32" s="10"/>
      <c r="P32" s="10"/>
      <c r="Q32" s="10"/>
      <c r="R32" s="10"/>
      <c r="S32" s="10"/>
      <c r="T32" s="10"/>
      <c r="U32" s="10"/>
      <c r="V32" s="12"/>
      <c r="X32" s="1" t="s">
        <v>104</v>
      </c>
      <c r="AW32" s="9"/>
      <c r="AX32" s="10"/>
      <c r="AY32" s="10"/>
      <c r="AZ32" s="10"/>
      <c r="BA32" s="10"/>
      <c r="BB32" s="10"/>
      <c r="BC32" s="10"/>
      <c r="BD32" s="12"/>
      <c r="BE32" s="9"/>
      <c r="BF32" s="10"/>
      <c r="BG32" s="10"/>
      <c r="BH32" s="46"/>
      <c r="BI32" s="10"/>
      <c r="BJ32" s="47"/>
      <c r="BK32" s="10"/>
      <c r="BL32" s="10"/>
      <c r="BM32" s="12"/>
      <c r="BN32" s="9"/>
      <c r="BO32" s="10"/>
      <c r="BP32" s="10"/>
      <c r="BQ32" s="46"/>
      <c r="BR32" s="10"/>
      <c r="BS32" s="47"/>
      <c r="BT32" s="10"/>
      <c r="BU32" s="10"/>
      <c r="BV32" s="12"/>
      <c r="BX32" s="182"/>
      <c r="BY32" s="159"/>
      <c r="BZ32" s="49" t="s">
        <v>224</v>
      </c>
      <c r="CA32" s="50"/>
      <c r="CB32" s="54"/>
      <c r="CC32" s="144">
        <v>7600</v>
      </c>
      <c r="CD32" s="59"/>
      <c r="CE32" s="148" t="s">
        <v>566</v>
      </c>
      <c r="CF32" s="59"/>
      <c r="CG32" s="148" t="s">
        <v>566</v>
      </c>
      <c r="CH32" s="59"/>
      <c r="CI32" s="144">
        <v>1600</v>
      </c>
      <c r="CJ32" s="64" t="s">
        <v>236</v>
      </c>
      <c r="CK32" s="161">
        <f>+CC32-CI32</f>
        <v>6000</v>
      </c>
      <c r="CL32" s="62"/>
      <c r="CM32" s="140">
        <v>0</v>
      </c>
      <c r="CN32" s="59"/>
      <c r="CO32" s="140">
        <v>0</v>
      </c>
    </row>
    <row r="33" spans="1:93" ht="18" customHeight="1" thickBot="1">
      <c r="A33" s="9"/>
      <c r="B33" s="10" t="s">
        <v>41</v>
      </c>
      <c r="C33" s="10"/>
      <c r="D33" s="10"/>
      <c r="E33" s="10"/>
      <c r="F33" s="10"/>
      <c r="G33" s="10"/>
      <c r="H33" s="10"/>
      <c r="I33" s="12"/>
      <c r="K33" s="9"/>
      <c r="L33" s="10"/>
      <c r="M33" s="10"/>
      <c r="N33" s="10" t="s">
        <v>75</v>
      </c>
      <c r="O33" s="10"/>
      <c r="P33" s="10"/>
      <c r="Q33" s="10"/>
      <c r="R33" s="10"/>
      <c r="S33" s="10"/>
      <c r="T33" s="10"/>
      <c r="U33" s="10"/>
      <c r="V33" s="12"/>
      <c r="AW33" s="40" t="s">
        <v>561</v>
      </c>
      <c r="AX33" s="10"/>
      <c r="AY33" s="10"/>
      <c r="AZ33" s="10"/>
      <c r="BA33" s="10"/>
      <c r="BB33" s="10"/>
      <c r="BC33" s="10"/>
      <c r="BD33" s="12"/>
      <c r="BE33" s="266">
        <f>+BE22+BE28</f>
        <v>1</v>
      </c>
      <c r="BF33" s="267"/>
      <c r="BG33" s="267"/>
      <c r="BH33" s="268">
        <f>+BH22+BH28</f>
        <v>4</v>
      </c>
      <c r="BI33" s="269"/>
      <c r="BJ33" s="270"/>
      <c r="BK33" s="266">
        <f>+BK22+BK28</f>
        <v>24</v>
      </c>
      <c r="BL33" s="267"/>
      <c r="BM33" s="267"/>
      <c r="BN33" s="266">
        <f>+BN22+BN28</f>
        <v>138</v>
      </c>
      <c r="BO33" s="267"/>
      <c r="BP33" s="267"/>
      <c r="BQ33" s="268">
        <f>+BQ22+BQ28</f>
        <v>198</v>
      </c>
      <c r="BR33" s="269"/>
      <c r="BS33" s="270"/>
      <c r="BT33" s="271">
        <f>+BT22+BT28</f>
        <v>0</v>
      </c>
      <c r="BU33" s="267"/>
      <c r="BV33" s="272"/>
      <c r="BX33" s="183"/>
      <c r="BY33" s="51" t="s">
        <v>570</v>
      </c>
      <c r="BZ33" s="55"/>
      <c r="CA33" s="66"/>
      <c r="CB33" s="55"/>
      <c r="CC33" s="145">
        <f>SUM(CE33:CO33)</f>
        <v>7900</v>
      </c>
      <c r="CD33" s="59"/>
      <c r="CE33" s="156">
        <f>+CE31</f>
        <v>100</v>
      </c>
      <c r="CF33" s="63"/>
      <c r="CG33" s="156">
        <f>+CG31</f>
        <v>200</v>
      </c>
      <c r="CH33" s="59"/>
      <c r="CI33" s="156">
        <f>+CI31+CI32</f>
        <v>1600</v>
      </c>
      <c r="CJ33" s="61"/>
      <c r="CK33" s="156">
        <f>+CK31+CK32</f>
        <v>6000</v>
      </c>
      <c r="CL33" s="59"/>
      <c r="CM33" s="140">
        <v>0</v>
      </c>
      <c r="CN33" s="59"/>
      <c r="CO33" s="140">
        <v>0</v>
      </c>
    </row>
    <row r="34" spans="1:93" ht="18" customHeight="1" thickBot="1">
      <c r="A34" s="9" t="s">
        <v>42</v>
      </c>
      <c r="B34" s="10"/>
      <c r="C34" s="10"/>
      <c r="D34" s="10"/>
      <c r="E34" s="10"/>
      <c r="F34" s="10"/>
      <c r="G34" s="10"/>
      <c r="H34" s="10"/>
      <c r="I34" s="12"/>
      <c r="K34" s="9" t="s">
        <v>76</v>
      </c>
      <c r="L34" s="10"/>
      <c r="M34" s="10"/>
      <c r="N34" s="10"/>
      <c r="O34" s="10"/>
      <c r="P34" s="10"/>
      <c r="Q34" s="10"/>
      <c r="R34" s="10"/>
      <c r="S34" s="10"/>
      <c r="T34" s="10"/>
      <c r="U34" s="10"/>
      <c r="V34" s="12"/>
      <c r="AW34" s="9"/>
      <c r="AX34" s="10"/>
      <c r="AY34" s="10"/>
      <c r="AZ34" s="10"/>
      <c r="BA34" s="10"/>
      <c r="BB34" s="10"/>
      <c r="BC34" s="10"/>
      <c r="BD34" s="12"/>
      <c r="BE34" s="9"/>
      <c r="BF34" s="10"/>
      <c r="BG34" s="10"/>
      <c r="BH34" s="46"/>
      <c r="BI34" s="10"/>
      <c r="BJ34" s="47"/>
      <c r="BK34" s="10"/>
      <c r="BL34" s="10"/>
      <c r="BM34" s="12"/>
      <c r="BN34" s="9"/>
      <c r="BO34" s="10"/>
      <c r="BP34" s="10"/>
      <c r="BQ34" s="46"/>
      <c r="BR34" s="10"/>
      <c r="BS34" s="47"/>
      <c r="BT34" s="10"/>
      <c r="BU34" s="10"/>
      <c r="BV34" s="12"/>
      <c r="BX34" s="182"/>
      <c r="BY34" s="53"/>
      <c r="BZ34" s="53" t="s">
        <v>208</v>
      </c>
      <c r="CA34" s="53"/>
      <c r="CB34" s="185"/>
      <c r="CC34" s="186"/>
      <c r="CD34" s="59"/>
      <c r="CE34" s="144">
        <v>0</v>
      </c>
      <c r="CF34" s="64" t="s">
        <v>228</v>
      </c>
      <c r="CG34" s="153">
        <f>+CE36</f>
        <v>57</v>
      </c>
      <c r="CH34" s="58"/>
      <c r="CI34" s="147">
        <f>+CG36</f>
        <v>98</v>
      </c>
      <c r="CJ34" s="59"/>
      <c r="CK34" s="156">
        <f>+CI36</f>
        <v>722</v>
      </c>
      <c r="CL34" s="63"/>
      <c r="CM34" s="147">
        <f>+CK36</f>
        <v>1098</v>
      </c>
      <c r="CN34" s="59"/>
      <c r="CO34" s="156">
        <f>+CO33+CO32</f>
        <v>0</v>
      </c>
    </row>
    <row r="35" spans="1:93" ht="18" customHeight="1" thickBot="1">
      <c r="A35" s="9"/>
      <c r="B35" s="10" t="s">
        <v>43</v>
      </c>
      <c r="C35" s="10"/>
      <c r="D35" s="11">
        <v>700</v>
      </c>
      <c r="E35" s="10" t="s">
        <v>15</v>
      </c>
      <c r="F35" s="10"/>
      <c r="G35" s="10"/>
      <c r="H35" s="10"/>
      <c r="I35" s="12"/>
      <c r="K35" s="9"/>
      <c r="L35" s="10"/>
      <c r="M35" s="10"/>
      <c r="N35" s="10" t="s">
        <v>77</v>
      </c>
      <c r="O35" s="10"/>
      <c r="P35" s="10"/>
      <c r="Q35" s="10"/>
      <c r="R35" s="10"/>
      <c r="S35" s="10"/>
      <c r="T35" s="10"/>
      <c r="U35" s="10"/>
      <c r="V35" s="12"/>
      <c r="AW35" s="14"/>
      <c r="AX35" s="15"/>
      <c r="AY35" s="15"/>
      <c r="AZ35" s="15"/>
      <c r="BA35" s="15"/>
      <c r="BB35" s="15"/>
      <c r="BC35" s="15"/>
      <c r="BD35" s="18"/>
      <c r="BE35" s="14"/>
      <c r="BF35" s="15"/>
      <c r="BG35" s="15"/>
      <c r="BH35" s="35"/>
      <c r="BI35" s="39"/>
      <c r="BJ35" s="37"/>
      <c r="BK35" s="15"/>
      <c r="BL35" s="15"/>
      <c r="BM35" s="18"/>
      <c r="BN35" s="14"/>
      <c r="BO35" s="15"/>
      <c r="BP35" s="15"/>
      <c r="BQ35" s="35"/>
      <c r="BR35" s="39"/>
      <c r="BS35" s="37"/>
      <c r="BT35" s="15"/>
      <c r="BU35" s="15"/>
      <c r="BV35" s="18"/>
      <c r="BX35" s="184"/>
      <c r="BY35" s="54"/>
      <c r="BZ35" s="55" t="s">
        <v>209</v>
      </c>
      <c r="CA35" s="55"/>
      <c r="CB35" s="57" t="s">
        <v>223</v>
      </c>
      <c r="CC35" s="142">
        <f>CC30+CC33</f>
        <v>25743</v>
      </c>
      <c r="CD35" s="62"/>
      <c r="CE35" s="156">
        <f>+CE33+CE34</f>
        <v>100</v>
      </c>
      <c r="CF35" s="61"/>
      <c r="CG35" s="152">
        <f>+CG30+CG33+CG34</f>
        <v>457</v>
      </c>
      <c r="CH35" s="64" t="s">
        <v>232</v>
      </c>
      <c r="CI35" s="153">
        <f>+CI30+CI33+CI34</f>
        <v>3898</v>
      </c>
      <c r="CJ35" s="58"/>
      <c r="CK35" s="162">
        <f>+CK30+CK33+CK34</f>
        <v>7702</v>
      </c>
      <c r="CL35" s="64" t="s">
        <v>241</v>
      </c>
      <c r="CM35" s="161">
        <f>+CM27+CM36</f>
        <v>15541</v>
      </c>
      <c r="CN35" s="62"/>
      <c r="CO35" s="156">
        <f>+CO30+CO33+CO34</f>
        <v>20</v>
      </c>
    </row>
    <row r="36" spans="1:93" ht="18" customHeight="1" thickBot="1">
      <c r="A36" s="9" t="s">
        <v>44</v>
      </c>
      <c r="B36" s="10"/>
      <c r="C36" s="10"/>
      <c r="D36" s="10"/>
      <c r="E36" s="10"/>
      <c r="F36" s="10"/>
      <c r="G36" s="10"/>
      <c r="H36" s="10"/>
      <c r="I36" s="12"/>
      <c r="K36" s="14"/>
      <c r="L36" s="15"/>
      <c r="M36" s="15"/>
      <c r="N36" s="15"/>
      <c r="O36" s="15"/>
      <c r="P36" s="15"/>
      <c r="Q36" s="15"/>
      <c r="R36" s="15"/>
      <c r="S36" s="15"/>
      <c r="T36" s="15"/>
      <c r="U36" s="15"/>
      <c r="V36" s="18"/>
      <c r="BX36" s="54"/>
      <c r="BY36" s="55" t="s">
        <v>210</v>
      </c>
      <c r="BZ36" s="55"/>
      <c r="CA36" s="55"/>
      <c r="CB36" s="187"/>
      <c r="CC36" s="188"/>
      <c r="CD36" s="59"/>
      <c r="CE36" s="156">
        <f>+CE35-CE27</f>
        <v>57</v>
      </c>
      <c r="CF36" s="63"/>
      <c r="CG36" s="156">
        <f>+CG35-CG27</f>
        <v>98</v>
      </c>
      <c r="CH36" s="61"/>
      <c r="CI36" s="152">
        <f>+CI35-CI27</f>
        <v>722</v>
      </c>
      <c r="CJ36" s="64" t="s">
        <v>237</v>
      </c>
      <c r="CK36" s="161">
        <f>+CK35-CK27</f>
        <v>1098</v>
      </c>
      <c r="CL36" s="60"/>
      <c r="CM36" s="160">
        <f>+CO27-CO35</f>
        <v>43</v>
      </c>
      <c r="CN36" s="59"/>
      <c r="CO36" s="140">
        <v>0</v>
      </c>
    </row>
    <row r="37" spans="1:93" ht="18" customHeight="1" thickBot="1">
      <c r="A37" s="9"/>
      <c r="B37" s="10" t="s">
        <v>45</v>
      </c>
      <c r="C37" s="10"/>
      <c r="D37" s="10"/>
      <c r="E37" s="10"/>
      <c r="F37" s="10"/>
      <c r="G37" s="10"/>
      <c r="H37" s="10"/>
      <c r="I37" s="12"/>
      <c r="AV37" s="1" t="s">
        <v>178</v>
      </c>
      <c r="BX37" s="51"/>
      <c r="BY37" s="52" t="s">
        <v>211</v>
      </c>
      <c r="BZ37" s="52"/>
      <c r="CA37" s="52"/>
      <c r="CB37" s="189"/>
      <c r="CC37" s="190"/>
      <c r="CD37" s="59"/>
      <c r="CE37" s="145">
        <f>+CE31</f>
        <v>100</v>
      </c>
      <c r="CF37" s="64" t="s">
        <v>229</v>
      </c>
      <c r="CG37" s="153">
        <f>+CE37+CG33</f>
        <v>300</v>
      </c>
      <c r="CH37" s="62"/>
      <c r="CI37" s="140">
        <v>1600</v>
      </c>
      <c r="CJ37" s="61"/>
      <c r="CK37" s="160">
        <f>+CK32+CI37-CK25</f>
        <v>6600</v>
      </c>
      <c r="CL37" s="59"/>
      <c r="CM37" s="140">
        <v>0</v>
      </c>
      <c r="CN37" s="59"/>
      <c r="CO37" s="140">
        <v>0</v>
      </c>
    </row>
    <row r="38" spans="1:93" ht="18" customHeight="1">
      <c r="A38" s="9"/>
      <c r="B38" s="10" t="s">
        <v>46</v>
      </c>
      <c r="C38" s="10"/>
      <c r="D38" s="10"/>
      <c r="E38" s="10"/>
      <c r="F38" s="10"/>
      <c r="G38" s="10"/>
      <c r="H38" s="10"/>
      <c r="I38" s="12"/>
      <c r="X38" s="25" t="s">
        <v>105</v>
      </c>
      <c r="Y38" s="26"/>
      <c r="Z38" s="26"/>
      <c r="AA38" s="27"/>
      <c r="AB38" s="263" t="s">
        <v>109</v>
      </c>
      <c r="AC38" s="264"/>
      <c r="AD38" s="263" t="s">
        <v>110</v>
      </c>
      <c r="AE38" s="265"/>
      <c r="AF38" s="265"/>
      <c r="AG38" s="264"/>
      <c r="AH38" s="263" t="s">
        <v>117</v>
      </c>
      <c r="AI38" s="264"/>
      <c r="AJ38" s="263" t="s">
        <v>120</v>
      </c>
      <c r="AK38" s="264"/>
      <c r="AL38" s="263" t="s">
        <v>122</v>
      </c>
      <c r="AM38" s="265"/>
      <c r="AN38" s="264"/>
      <c r="AO38" s="263" t="s">
        <v>126</v>
      </c>
      <c r="AP38" s="264"/>
      <c r="AQ38" s="263" t="s">
        <v>127</v>
      </c>
      <c r="AR38" s="264"/>
      <c r="AS38" s="263" t="s">
        <v>129</v>
      </c>
      <c r="AT38" s="265"/>
      <c r="AU38" s="264"/>
      <c r="AV38" s="1" t="s">
        <v>179</v>
      </c>
    </row>
    <row r="39" spans="1:93" ht="18" customHeight="1">
      <c r="A39" s="9" t="s">
        <v>47</v>
      </c>
      <c r="B39" s="10"/>
      <c r="C39" s="10"/>
      <c r="D39" s="10"/>
      <c r="E39" s="10"/>
      <c r="F39" s="10"/>
      <c r="G39" s="10"/>
      <c r="H39" s="10"/>
      <c r="I39" s="12"/>
      <c r="X39" s="28" t="s">
        <v>106</v>
      </c>
      <c r="Y39" s="29"/>
      <c r="Z39" s="29"/>
      <c r="AA39" s="30"/>
      <c r="AB39" s="252" t="s">
        <v>119</v>
      </c>
      <c r="AC39" s="254"/>
      <c r="AD39" s="252" t="s">
        <v>111</v>
      </c>
      <c r="AE39" s="253"/>
      <c r="AF39" s="253"/>
      <c r="AG39" s="254"/>
      <c r="AH39" s="252" t="s">
        <v>118</v>
      </c>
      <c r="AI39" s="254"/>
      <c r="AJ39" s="252" t="s">
        <v>121</v>
      </c>
      <c r="AK39" s="254"/>
      <c r="AL39" s="252" t="s">
        <v>123</v>
      </c>
      <c r="AM39" s="253"/>
      <c r="AN39" s="254"/>
      <c r="AO39" s="252" t="s">
        <v>119</v>
      </c>
      <c r="AP39" s="254"/>
      <c r="AQ39" s="252" t="s">
        <v>128</v>
      </c>
      <c r="AR39" s="254"/>
      <c r="AS39" s="252" t="s">
        <v>130</v>
      </c>
      <c r="AT39" s="253"/>
      <c r="AU39" s="254"/>
      <c r="AV39" s="1" t="s">
        <v>180</v>
      </c>
    </row>
    <row r="40" spans="1:93" ht="18" customHeight="1">
      <c r="A40" s="14"/>
      <c r="B40" s="15" t="s">
        <v>589</v>
      </c>
      <c r="C40" s="15"/>
      <c r="D40" s="15"/>
      <c r="E40" s="15"/>
      <c r="F40" s="15"/>
      <c r="G40" s="15"/>
      <c r="H40" s="15"/>
      <c r="I40" s="18"/>
      <c r="X40" s="28"/>
      <c r="Y40" s="29"/>
      <c r="Z40" s="29"/>
      <c r="AA40" s="30"/>
      <c r="AB40" s="28"/>
      <c r="AC40" s="30"/>
      <c r="AD40" s="252" t="s">
        <v>112</v>
      </c>
      <c r="AE40" s="253"/>
      <c r="AF40" s="253"/>
      <c r="AG40" s="254"/>
      <c r="AH40" s="252" t="s">
        <v>119</v>
      </c>
      <c r="AI40" s="254"/>
      <c r="AJ40" s="252" t="s">
        <v>113</v>
      </c>
      <c r="AK40" s="254"/>
      <c r="AL40" s="260" t="s">
        <v>124</v>
      </c>
      <c r="AM40" s="261"/>
      <c r="AN40" s="262"/>
      <c r="AO40" s="28"/>
      <c r="AP40" s="30"/>
      <c r="AQ40" s="252" t="s">
        <v>113</v>
      </c>
      <c r="AR40" s="254"/>
      <c r="AS40" s="252" t="s">
        <v>113</v>
      </c>
      <c r="AT40" s="253"/>
      <c r="AU40" s="254"/>
      <c r="AV40" s="1" t="s">
        <v>181</v>
      </c>
    </row>
    <row r="41" spans="1:93" ht="18" customHeight="1" thickBot="1">
      <c r="X41" s="31"/>
      <c r="Y41" s="32"/>
      <c r="Z41" s="32"/>
      <c r="AA41" s="33"/>
      <c r="AB41" s="28"/>
      <c r="AC41" s="30"/>
      <c r="AD41" s="252" t="s">
        <v>113</v>
      </c>
      <c r="AE41" s="253"/>
      <c r="AF41" s="253"/>
      <c r="AG41" s="254"/>
      <c r="AH41" s="28"/>
      <c r="AI41" s="30"/>
      <c r="AJ41" s="28"/>
      <c r="AK41" s="30"/>
      <c r="AL41" s="252" t="s">
        <v>125</v>
      </c>
      <c r="AM41" s="253"/>
      <c r="AN41" s="254"/>
      <c r="AO41" s="28"/>
      <c r="AP41" s="30"/>
      <c r="AQ41" s="28"/>
      <c r="AR41" s="30"/>
      <c r="AS41" s="28"/>
      <c r="AT41" s="29"/>
      <c r="AU41" s="30"/>
      <c r="AV41" s="1" t="s">
        <v>182</v>
      </c>
    </row>
    <row r="42" spans="1:93" ht="18" customHeight="1">
      <c r="X42" s="2" t="s">
        <v>107</v>
      </c>
      <c r="Y42" s="4"/>
      <c r="Z42" s="242">
        <f>+D16</f>
        <v>4200</v>
      </c>
      <c r="AA42" s="243"/>
      <c r="AB42" s="244">
        <f>+F18</f>
        <v>0.15</v>
      </c>
      <c r="AC42" s="245"/>
      <c r="AD42" s="34" t="s">
        <v>114</v>
      </c>
      <c r="AE42" s="255">
        <f>+D16*F18+D17*F19</f>
        <v>830</v>
      </c>
      <c r="AF42" s="255"/>
      <c r="AG42" s="256"/>
      <c r="AH42" s="258">
        <v>1</v>
      </c>
      <c r="AI42" s="258"/>
      <c r="AJ42" s="34" t="s">
        <v>115</v>
      </c>
      <c r="AK42" s="136"/>
      <c r="AL42" s="258">
        <v>15</v>
      </c>
      <c r="AM42" s="258"/>
      <c r="AN42" s="233"/>
      <c r="AO42" s="232">
        <v>6</v>
      </c>
      <c r="AP42" s="233"/>
      <c r="AQ42" s="248">
        <f>ROUND(+AJ43*AL42/365*AO42/100,0)</f>
        <v>2</v>
      </c>
      <c r="AR42" s="249"/>
      <c r="AS42" s="34" t="s">
        <v>116</v>
      </c>
      <c r="AT42" s="236">
        <f>+AJ43+AQ42</f>
        <v>840</v>
      </c>
      <c r="AU42" s="237"/>
      <c r="BN42" s="1" t="s">
        <v>183</v>
      </c>
    </row>
    <row r="43" spans="1:93" ht="18" customHeight="1" thickBot="1">
      <c r="X43" s="2" t="s">
        <v>108</v>
      </c>
      <c r="Y43" s="4"/>
      <c r="Z43" s="242">
        <f>+D17</f>
        <v>1000</v>
      </c>
      <c r="AA43" s="243"/>
      <c r="AB43" s="244">
        <f>+F19</f>
        <v>0.2</v>
      </c>
      <c r="AC43" s="245"/>
      <c r="AD43" s="35"/>
      <c r="AE43" s="257"/>
      <c r="AF43" s="257"/>
      <c r="AG43" s="247"/>
      <c r="AH43" s="259"/>
      <c r="AI43" s="259"/>
      <c r="AJ43" s="246">
        <f>ROUND(+AE42*(100+AH42)/100,0)</f>
        <v>838</v>
      </c>
      <c r="AK43" s="247"/>
      <c r="AL43" s="259"/>
      <c r="AM43" s="259"/>
      <c r="AN43" s="235"/>
      <c r="AO43" s="234"/>
      <c r="AP43" s="235"/>
      <c r="AQ43" s="250"/>
      <c r="AR43" s="251"/>
      <c r="AS43" s="35"/>
      <c r="AT43" s="238"/>
      <c r="AU43" s="239"/>
    </row>
    <row r="44" spans="1:93" ht="18" customHeight="1">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row>
    <row r="45" spans="1:93" ht="18" customHeight="1"/>
    <row r="46" spans="1:93" ht="18" customHeight="1"/>
    <row r="47" spans="1:93" ht="18" customHeight="1"/>
    <row r="48" spans="1:9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password="A167" sheet="1" objects="1" scenarios="1"/>
  <mergeCells count="93">
    <mergeCell ref="AX14:BB15"/>
    <mergeCell ref="BD14:BH15"/>
    <mergeCell ref="BJ14:BN15"/>
    <mergeCell ref="A3:D3"/>
    <mergeCell ref="BD4:BE4"/>
    <mergeCell ref="AC7:AU7"/>
    <mergeCell ref="AD9:AI9"/>
    <mergeCell ref="BC10:BD10"/>
    <mergeCell ref="AD16:AI16"/>
    <mergeCell ref="AW18:BD19"/>
    <mergeCell ref="BE18:BG19"/>
    <mergeCell ref="BH18:BJ19"/>
    <mergeCell ref="BK18:BM19"/>
    <mergeCell ref="BE22:BG22"/>
    <mergeCell ref="BH22:BJ22"/>
    <mergeCell ref="BK22:BM22"/>
    <mergeCell ref="BN22:BP22"/>
    <mergeCell ref="BQ22:BS22"/>
    <mergeCell ref="AY23:AZ23"/>
    <mergeCell ref="BE28:BG28"/>
    <mergeCell ref="BH28:BJ28"/>
    <mergeCell ref="BK28:BM28"/>
    <mergeCell ref="BN28:BP28"/>
    <mergeCell ref="BT28:BV28"/>
    <mergeCell ref="BE33:BG33"/>
    <mergeCell ref="BH33:BJ33"/>
    <mergeCell ref="BK33:BM33"/>
    <mergeCell ref="BN33:BP33"/>
    <mergeCell ref="BQ33:BS33"/>
    <mergeCell ref="BT33:BV33"/>
    <mergeCell ref="BQ28:BS28"/>
    <mergeCell ref="AQ38:AR38"/>
    <mergeCell ref="AS38:AU38"/>
    <mergeCell ref="AB39:AC39"/>
    <mergeCell ref="AD39:AG39"/>
    <mergeCell ref="AH39:AI39"/>
    <mergeCell ref="AJ39:AK39"/>
    <mergeCell ref="AL39:AN39"/>
    <mergeCell ref="AO39:AP39"/>
    <mergeCell ref="AQ39:AR39"/>
    <mergeCell ref="AS39:AU39"/>
    <mergeCell ref="AB38:AC38"/>
    <mergeCell ref="AD38:AG38"/>
    <mergeCell ref="AH38:AI38"/>
    <mergeCell ref="AJ38:AK38"/>
    <mergeCell ref="AL38:AN38"/>
    <mergeCell ref="AO38:AP38"/>
    <mergeCell ref="AH40:AI40"/>
    <mergeCell ref="AJ40:AK40"/>
    <mergeCell ref="AL40:AN40"/>
    <mergeCell ref="AQ40:AR40"/>
    <mergeCell ref="AS40:AU40"/>
    <mergeCell ref="AO42:AP43"/>
    <mergeCell ref="AT42:AU43"/>
    <mergeCell ref="AK11:AS11"/>
    <mergeCell ref="AD14:AL14"/>
    <mergeCell ref="Z42:AA42"/>
    <mergeCell ref="Z43:AA43"/>
    <mergeCell ref="AB42:AC42"/>
    <mergeCell ref="AB43:AC43"/>
    <mergeCell ref="AJ43:AK43"/>
    <mergeCell ref="AQ42:AR43"/>
    <mergeCell ref="AD41:AG41"/>
    <mergeCell ref="AL41:AN41"/>
    <mergeCell ref="AE42:AG43"/>
    <mergeCell ref="AH42:AI43"/>
    <mergeCell ref="AL42:AN43"/>
    <mergeCell ref="AD40:AG40"/>
    <mergeCell ref="BN18:BP19"/>
    <mergeCell ref="BQ18:BS19"/>
    <mergeCell ref="BT18:BV19"/>
    <mergeCell ref="BT22:BV22"/>
    <mergeCell ref="BX10:BX27"/>
    <mergeCell ref="BP14:BU15"/>
    <mergeCell ref="CL2:CM2"/>
    <mergeCell ref="CN2:CO2"/>
    <mergeCell ref="CD3:CE9"/>
    <mergeCell ref="CF3:CG9"/>
    <mergeCell ref="CH3:CI9"/>
    <mergeCell ref="CJ3:CK9"/>
    <mergeCell ref="CL3:CM9"/>
    <mergeCell ref="CN3:CO9"/>
    <mergeCell ref="CH2:CI2"/>
    <mergeCell ref="CD2:CE2"/>
    <mergeCell ref="CF2:CG2"/>
    <mergeCell ref="BX28:BX35"/>
    <mergeCell ref="CB34:CC34"/>
    <mergeCell ref="CB36:CC36"/>
    <mergeCell ref="CB37:CC37"/>
    <mergeCell ref="CJ2:CK2"/>
    <mergeCell ref="BX2:CA9"/>
    <mergeCell ref="CB2:CC9"/>
    <mergeCell ref="BZ10:BZ14"/>
  </mergeCells>
  <phoneticPr fontId="1"/>
  <pageMargins left="0.98425196850393704" right="0.31496062992125984" top="0.74803149606299213" bottom="0.15748031496062992"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56"/>
  <sheetViews>
    <sheetView tabSelected="1" topLeftCell="AX1" zoomScaleNormal="100" workbookViewId="0">
      <selection activeCell="BW7" sqref="BW7"/>
    </sheetView>
  </sheetViews>
  <sheetFormatPr defaultRowHeight="12"/>
  <cols>
    <col min="1" max="6" width="3.125" style="48" customWidth="1"/>
    <col min="7" max="42" width="2.875" style="48" customWidth="1"/>
    <col min="43" max="43" width="0.875" style="48" customWidth="1"/>
    <col min="44" max="45" width="13.125" style="48" customWidth="1"/>
    <col min="46" max="46" width="11.875" style="48" customWidth="1"/>
    <col min="47" max="47" width="2.375" style="48" customWidth="1"/>
    <col min="48" max="48" width="10.125" style="48" customWidth="1"/>
    <col min="49" max="49" width="2.375" style="48" customWidth="1"/>
    <col min="50" max="50" width="10.125" style="48" customWidth="1"/>
    <col min="51" max="51" width="2.375" style="48" customWidth="1"/>
    <col min="52" max="52" width="10.125" style="48" customWidth="1"/>
    <col min="53" max="53" width="2.375" style="48" customWidth="1"/>
    <col min="54" max="54" width="10.125" style="48" customWidth="1"/>
    <col min="55" max="55" width="11.875" style="48" customWidth="1"/>
    <col min="56" max="56" width="2.375" style="48" customWidth="1"/>
    <col min="57" max="57" width="10.125" style="48" customWidth="1"/>
    <col min="58" max="58" width="2.375" style="48" customWidth="1"/>
    <col min="59" max="59" width="10.125" style="48" customWidth="1"/>
    <col min="60" max="60" width="0.375" style="48" customWidth="1"/>
    <col min="61" max="61" width="4.125" style="48" customWidth="1"/>
    <col min="62" max="62" width="10.875" style="48" customWidth="1"/>
    <col min="63" max="63" width="14.25" style="48" customWidth="1"/>
    <col min="64" max="64" width="8.5" style="48" customWidth="1"/>
    <col min="65" max="65" width="4.125" style="48" customWidth="1"/>
    <col min="66" max="66" width="2.125" style="48" customWidth="1"/>
    <col min="67" max="67" width="8.25" style="48" customWidth="1"/>
    <col min="68" max="68" width="2.125" style="48" customWidth="1"/>
    <col min="69" max="69" width="8.25" style="48" customWidth="1"/>
    <col min="70" max="70" width="2.125" style="48" customWidth="1"/>
    <col min="71" max="71" width="8.25" style="48" customWidth="1"/>
    <col min="72" max="72" width="2.125" style="48" customWidth="1"/>
    <col min="73" max="73" width="8.25" style="48" customWidth="1"/>
    <col min="74" max="74" width="2.125" style="48" customWidth="1"/>
    <col min="75" max="75" width="8.25" style="48" customWidth="1"/>
    <col min="76" max="76" width="2.125" style="48" customWidth="1"/>
    <col min="77" max="77" width="8.25" style="48" customWidth="1"/>
    <col min="78" max="78" width="2.125" style="48" customWidth="1"/>
    <col min="79" max="79" width="8.25" style="48" customWidth="1"/>
    <col min="80" max="80" width="2.125" style="48" customWidth="1"/>
    <col min="81" max="81" width="8.25" style="48" customWidth="1"/>
    <col min="82" max="82" width="0.375" style="48" customWidth="1"/>
    <col min="83" max="83" width="1.75" style="73" customWidth="1"/>
    <col min="84" max="84" width="1.125" style="73" customWidth="1"/>
    <col min="85" max="110" width="2.875" style="73" customWidth="1"/>
    <col min="111" max="111" width="2.75" style="48" customWidth="1"/>
    <col min="112" max="16384" width="9" style="48"/>
  </cols>
  <sheetData>
    <row r="1" spans="1:110" ht="18" customHeight="1">
      <c r="A1" s="67" t="s">
        <v>243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66"/>
      <c r="AR1" s="70" t="s">
        <v>300</v>
      </c>
      <c r="BI1" s="70" t="s">
        <v>319</v>
      </c>
      <c r="CE1" s="72" t="s">
        <v>591</v>
      </c>
      <c r="CF1" s="72"/>
      <c r="CG1" s="72"/>
      <c r="CH1" s="72"/>
      <c r="CI1" s="170" t="s">
        <v>593</v>
      </c>
      <c r="CJ1" s="72"/>
      <c r="CK1" s="72"/>
      <c r="CL1" s="72"/>
      <c r="CM1" s="72"/>
      <c r="CN1" s="72"/>
      <c r="CO1" s="72"/>
      <c r="CP1" s="72"/>
      <c r="CQ1" s="72"/>
      <c r="CR1" s="72"/>
      <c r="CS1" s="72"/>
      <c r="CT1" s="72"/>
      <c r="CU1" s="72"/>
      <c r="CV1" s="72"/>
      <c r="CW1" s="72"/>
      <c r="CX1" s="72"/>
      <c r="CY1" s="72"/>
      <c r="CZ1" s="72"/>
      <c r="DA1" s="72"/>
      <c r="DB1" s="72"/>
      <c r="DC1" s="72"/>
      <c r="DD1" s="72"/>
      <c r="DE1" s="72"/>
      <c r="DF1" s="72"/>
    </row>
    <row r="2" spans="1:110" ht="14.25" customHeight="1">
      <c r="A2" s="301" t="s">
        <v>594</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BJ2" s="70" t="s">
        <v>320</v>
      </c>
      <c r="BY2" s="70" t="s">
        <v>321</v>
      </c>
      <c r="CE2" s="72"/>
      <c r="CF2" s="72" t="s">
        <v>592</v>
      </c>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row>
    <row r="3" spans="1:110" ht="14.25" customHeight="1">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R3" s="70" t="s">
        <v>301</v>
      </c>
      <c r="BJ3" s="70" t="s">
        <v>322</v>
      </c>
      <c r="CE3" s="72"/>
      <c r="CF3" s="72" t="s">
        <v>353</v>
      </c>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row>
    <row r="4" spans="1:110" ht="14.25" customHeight="1">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R4" s="191" t="s">
        <v>303</v>
      </c>
      <c r="AS4" s="192"/>
      <c r="AT4" s="191" t="s">
        <v>302</v>
      </c>
      <c r="AU4" s="304"/>
      <c r="AV4" s="304"/>
      <c r="AW4" s="304"/>
      <c r="AX4" s="304"/>
      <c r="AY4" s="304"/>
      <c r="AZ4" s="304"/>
      <c r="BA4" s="304"/>
      <c r="BB4" s="304"/>
      <c r="BC4" s="304"/>
      <c r="BD4" s="304"/>
      <c r="BE4" s="304"/>
      <c r="BF4" s="304"/>
      <c r="BG4" s="192"/>
      <c r="BJ4" s="70" t="s">
        <v>595</v>
      </c>
      <c r="CE4" s="72"/>
      <c r="CF4" s="72" t="s">
        <v>354</v>
      </c>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row>
    <row r="5" spans="1:110" ht="14.25" customHeight="1">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R5" s="305" t="s">
        <v>304</v>
      </c>
      <c r="AS5" s="305" t="s">
        <v>305</v>
      </c>
      <c r="AT5" s="308" t="s">
        <v>306</v>
      </c>
      <c r="AU5" s="308"/>
      <c r="AV5" s="309"/>
      <c r="AW5" s="309"/>
      <c r="AX5" s="309"/>
      <c r="AY5" s="309"/>
      <c r="AZ5" s="309"/>
      <c r="BA5" s="309"/>
      <c r="BB5" s="309"/>
      <c r="BC5" s="309"/>
      <c r="BD5" s="309"/>
      <c r="BE5" s="309"/>
      <c r="BF5" s="309"/>
      <c r="BG5" s="310"/>
      <c r="BJ5" s="70" t="s">
        <v>596</v>
      </c>
      <c r="CE5" s="72"/>
      <c r="CF5" s="72" t="s">
        <v>355</v>
      </c>
      <c r="CG5" s="72"/>
      <c r="CH5" s="72"/>
      <c r="CI5" s="72"/>
      <c r="CJ5" s="72"/>
      <c r="CK5" s="72"/>
      <c r="CL5" s="72"/>
      <c r="CM5" s="74"/>
      <c r="CN5" s="74"/>
      <c r="CO5" s="72"/>
      <c r="CP5" s="72"/>
      <c r="CQ5" s="72"/>
      <c r="CR5" s="72"/>
      <c r="CS5" s="72"/>
      <c r="CT5" s="72"/>
      <c r="CU5" s="72"/>
      <c r="CV5" s="72"/>
      <c r="CW5" s="72"/>
      <c r="CX5" s="72"/>
      <c r="CY5" s="72"/>
      <c r="CZ5" s="72"/>
      <c r="DA5" s="72"/>
      <c r="DB5" s="72"/>
      <c r="DC5" s="72"/>
      <c r="DD5" s="72"/>
      <c r="DE5" s="72"/>
      <c r="DF5" s="72"/>
    </row>
    <row r="6" spans="1:110" ht="14.25" customHeight="1">
      <c r="A6" s="301"/>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R6" s="306"/>
      <c r="AS6" s="306"/>
      <c r="AT6" s="311"/>
      <c r="AU6" s="311"/>
      <c r="AV6" s="311"/>
      <c r="AW6" s="311"/>
      <c r="AX6" s="311"/>
      <c r="AY6" s="311"/>
      <c r="AZ6" s="311"/>
      <c r="BA6" s="311"/>
      <c r="BB6" s="311"/>
      <c r="BC6" s="311"/>
      <c r="BD6" s="311"/>
      <c r="BE6" s="311"/>
      <c r="BF6" s="311"/>
      <c r="BG6" s="312"/>
      <c r="BJ6" s="70" t="s">
        <v>597</v>
      </c>
      <c r="CE6" s="72"/>
      <c r="CF6" s="72" t="s">
        <v>356</v>
      </c>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row>
    <row r="7" spans="1:110" ht="14.25" customHeight="1" thickBot="1">
      <c r="A7" s="68" t="s">
        <v>244</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R7" s="306"/>
      <c r="AS7" s="306"/>
      <c r="AT7" s="304" t="s">
        <v>307</v>
      </c>
      <c r="AU7" s="304"/>
      <c r="AV7" s="192"/>
      <c r="AW7" s="191" t="s">
        <v>308</v>
      </c>
      <c r="AX7" s="304"/>
      <c r="AY7" s="304"/>
      <c r="AZ7" s="192"/>
      <c r="BA7" s="191" t="s">
        <v>309</v>
      </c>
      <c r="BB7" s="304"/>
      <c r="BC7" s="304"/>
      <c r="BD7" s="304"/>
      <c r="BE7" s="304"/>
      <c r="BF7" s="313" t="s">
        <v>315</v>
      </c>
      <c r="BG7" s="195"/>
      <c r="BJ7" s="70" t="s">
        <v>352</v>
      </c>
      <c r="CE7" s="72"/>
      <c r="CF7" s="72"/>
      <c r="CG7" s="72"/>
      <c r="CH7" s="72"/>
      <c r="CI7" s="72"/>
      <c r="CJ7" s="72"/>
      <c r="CK7" s="72"/>
      <c r="CL7" s="72"/>
      <c r="CM7" s="72"/>
      <c r="CN7" s="72"/>
      <c r="CO7" s="72"/>
      <c r="CP7" s="72"/>
      <c r="CQ7" s="72"/>
      <c r="CR7" s="72"/>
      <c r="CS7" s="72"/>
      <c r="CT7" s="72"/>
      <c r="CU7" s="72"/>
      <c r="CV7" s="179"/>
      <c r="CW7" s="72"/>
      <c r="CX7" s="72"/>
      <c r="CY7" s="72"/>
      <c r="CZ7" s="72"/>
      <c r="DA7" s="72"/>
      <c r="DB7" s="72"/>
      <c r="DC7" s="72"/>
      <c r="DD7" s="72"/>
      <c r="DE7" s="72"/>
      <c r="DF7" s="72"/>
    </row>
    <row r="8" spans="1:110" ht="14.25" customHeight="1" thickBot="1">
      <c r="A8" s="298" t="s">
        <v>246</v>
      </c>
      <c r="B8" s="298" t="s">
        <v>247</v>
      </c>
      <c r="C8" s="193" t="s">
        <v>267</v>
      </c>
      <c r="D8" s="194"/>
      <c r="E8" s="194"/>
      <c r="F8" s="195"/>
      <c r="G8" s="319" t="s">
        <v>268</v>
      </c>
      <c r="H8" s="320"/>
      <c r="I8" s="320"/>
      <c r="J8" s="320"/>
      <c r="K8" s="320"/>
      <c r="L8" s="320"/>
      <c r="M8" s="320"/>
      <c r="N8" s="320"/>
      <c r="O8" s="320"/>
      <c r="P8" s="320"/>
      <c r="Q8" s="320"/>
      <c r="R8" s="321"/>
      <c r="S8" s="319" t="s">
        <v>269</v>
      </c>
      <c r="T8" s="320"/>
      <c r="U8" s="320"/>
      <c r="V8" s="320"/>
      <c r="W8" s="320"/>
      <c r="X8" s="320"/>
      <c r="Y8" s="320"/>
      <c r="Z8" s="320"/>
      <c r="AA8" s="320"/>
      <c r="AB8" s="320"/>
      <c r="AC8" s="320"/>
      <c r="AD8" s="320"/>
      <c r="AE8" s="320"/>
      <c r="AF8" s="320"/>
      <c r="AG8" s="320"/>
      <c r="AH8" s="193" t="s">
        <v>270</v>
      </c>
      <c r="AI8" s="194"/>
      <c r="AJ8" s="194"/>
      <c r="AK8" s="194"/>
      <c r="AL8" s="194"/>
      <c r="AM8" s="194"/>
      <c r="AN8" s="194"/>
      <c r="AO8" s="194"/>
      <c r="AP8" s="195"/>
      <c r="AQ8" s="177"/>
      <c r="AR8" s="306"/>
      <c r="AS8" s="306"/>
      <c r="AT8" s="322" t="s">
        <v>311</v>
      </c>
      <c r="AU8" s="313" t="s">
        <v>312</v>
      </c>
      <c r="AV8" s="314"/>
      <c r="AW8" s="313" t="s">
        <v>310</v>
      </c>
      <c r="AX8" s="195"/>
      <c r="AY8" s="313" t="s">
        <v>312</v>
      </c>
      <c r="AZ8" s="314"/>
      <c r="BA8" s="313" t="s">
        <v>313</v>
      </c>
      <c r="BB8" s="195"/>
      <c r="BC8" s="322" t="s">
        <v>314</v>
      </c>
      <c r="BD8" s="313" t="s">
        <v>312</v>
      </c>
      <c r="BE8" s="195"/>
      <c r="BF8" s="196"/>
      <c r="BG8" s="198"/>
      <c r="BJ8" s="70" t="s">
        <v>324</v>
      </c>
      <c r="CE8" s="72"/>
      <c r="CF8" s="72" t="s">
        <v>366</v>
      </c>
      <c r="CG8" s="72"/>
      <c r="CH8" s="72"/>
      <c r="CI8" s="72"/>
      <c r="CJ8" s="72"/>
      <c r="CK8" s="72"/>
      <c r="CL8" s="72"/>
      <c r="CM8" s="72"/>
      <c r="CN8" s="72"/>
      <c r="CO8" s="72"/>
      <c r="CP8" s="72"/>
      <c r="CQ8" s="81" t="s">
        <v>228</v>
      </c>
      <c r="CR8" s="302"/>
      <c r="CS8" s="302"/>
      <c r="CT8" s="302"/>
      <c r="CU8" s="303"/>
      <c r="CV8" s="72" t="s">
        <v>357</v>
      </c>
      <c r="CX8" s="72"/>
      <c r="CY8" s="72"/>
      <c r="CZ8" s="72"/>
      <c r="DA8" s="72"/>
      <c r="DB8" s="72"/>
      <c r="DC8" s="72"/>
      <c r="DD8" s="72"/>
      <c r="DE8" s="72"/>
      <c r="DF8" s="72"/>
    </row>
    <row r="9" spans="1:110" ht="14.25" customHeight="1">
      <c r="A9" s="299"/>
      <c r="B9" s="299"/>
      <c r="C9" s="196"/>
      <c r="D9" s="197"/>
      <c r="E9" s="197"/>
      <c r="F9" s="198"/>
      <c r="G9" s="313" t="s">
        <v>271</v>
      </c>
      <c r="H9" s="194"/>
      <c r="I9" s="195"/>
      <c r="J9" s="313" t="s">
        <v>272</v>
      </c>
      <c r="K9" s="194"/>
      <c r="L9" s="195"/>
      <c r="M9" s="313" t="s">
        <v>273</v>
      </c>
      <c r="N9" s="194"/>
      <c r="O9" s="195"/>
      <c r="P9" s="193" t="s">
        <v>274</v>
      </c>
      <c r="Q9" s="194"/>
      <c r="R9" s="195"/>
      <c r="S9" s="313" t="s">
        <v>275</v>
      </c>
      <c r="T9" s="194"/>
      <c r="U9" s="195"/>
      <c r="V9" s="193" t="s">
        <v>276</v>
      </c>
      <c r="W9" s="194"/>
      <c r="X9" s="195"/>
      <c r="Y9" s="313" t="s">
        <v>277</v>
      </c>
      <c r="Z9" s="194"/>
      <c r="AA9" s="195"/>
      <c r="AB9" s="313" t="s">
        <v>278</v>
      </c>
      <c r="AC9" s="194"/>
      <c r="AD9" s="195"/>
      <c r="AE9" s="313" t="s">
        <v>574</v>
      </c>
      <c r="AF9" s="194"/>
      <c r="AG9" s="195"/>
      <c r="AH9" s="196"/>
      <c r="AI9" s="197"/>
      <c r="AJ9" s="197"/>
      <c r="AK9" s="197"/>
      <c r="AL9" s="197"/>
      <c r="AM9" s="197"/>
      <c r="AN9" s="197"/>
      <c r="AO9" s="197"/>
      <c r="AP9" s="198"/>
      <c r="AQ9" s="177"/>
      <c r="AR9" s="306"/>
      <c r="AS9" s="306"/>
      <c r="AT9" s="323"/>
      <c r="AU9" s="315"/>
      <c r="AV9" s="316"/>
      <c r="AW9" s="196"/>
      <c r="AX9" s="198"/>
      <c r="AY9" s="315"/>
      <c r="AZ9" s="316"/>
      <c r="BA9" s="196"/>
      <c r="BB9" s="198"/>
      <c r="BC9" s="323"/>
      <c r="BD9" s="196"/>
      <c r="BE9" s="198"/>
      <c r="BF9" s="196"/>
      <c r="BG9" s="198"/>
      <c r="BI9" s="70"/>
      <c r="BJ9" s="70" t="s">
        <v>323</v>
      </c>
      <c r="CE9" s="72"/>
      <c r="CF9" s="72"/>
      <c r="CG9" s="72" t="s">
        <v>358</v>
      </c>
      <c r="CH9" s="72"/>
      <c r="CI9" s="72"/>
      <c r="CJ9" s="72"/>
      <c r="CK9" s="72"/>
      <c r="CL9" s="72"/>
      <c r="CM9" s="72"/>
      <c r="CN9" s="72"/>
      <c r="CO9" s="72"/>
      <c r="CP9" s="72"/>
      <c r="CQ9" s="72"/>
      <c r="CR9" s="72"/>
      <c r="CS9" s="72"/>
      <c r="CT9" s="72"/>
      <c r="CU9" s="72"/>
      <c r="CV9" s="72"/>
      <c r="CW9" s="72"/>
      <c r="CX9" s="72"/>
      <c r="CY9" s="72"/>
      <c r="CZ9" s="72"/>
      <c r="DA9" s="72"/>
      <c r="DB9" s="72"/>
      <c r="DC9" s="72"/>
      <c r="DD9" s="72"/>
      <c r="DE9" s="72"/>
      <c r="DF9" s="72"/>
    </row>
    <row r="10" spans="1:110" ht="14.25" customHeight="1">
      <c r="A10" s="300"/>
      <c r="B10" s="300"/>
      <c r="C10" s="199"/>
      <c r="D10" s="200"/>
      <c r="E10" s="200"/>
      <c r="F10" s="201"/>
      <c r="G10" s="199"/>
      <c r="H10" s="200"/>
      <c r="I10" s="201"/>
      <c r="J10" s="199"/>
      <c r="K10" s="200"/>
      <c r="L10" s="201"/>
      <c r="M10" s="199"/>
      <c r="N10" s="200"/>
      <c r="O10" s="201"/>
      <c r="P10" s="199"/>
      <c r="Q10" s="200"/>
      <c r="R10" s="201"/>
      <c r="S10" s="199"/>
      <c r="T10" s="200"/>
      <c r="U10" s="201"/>
      <c r="V10" s="199"/>
      <c r="W10" s="200"/>
      <c r="X10" s="201"/>
      <c r="Y10" s="199"/>
      <c r="Z10" s="200"/>
      <c r="AA10" s="201"/>
      <c r="AB10" s="199"/>
      <c r="AC10" s="200"/>
      <c r="AD10" s="201"/>
      <c r="AE10" s="199"/>
      <c r="AF10" s="200"/>
      <c r="AG10" s="201"/>
      <c r="AH10" s="199"/>
      <c r="AI10" s="200"/>
      <c r="AJ10" s="200"/>
      <c r="AK10" s="200"/>
      <c r="AL10" s="200"/>
      <c r="AM10" s="200"/>
      <c r="AN10" s="200"/>
      <c r="AO10" s="200"/>
      <c r="AP10" s="201"/>
      <c r="AQ10" s="177"/>
      <c r="AR10" s="307"/>
      <c r="AS10" s="307"/>
      <c r="AT10" s="324"/>
      <c r="AU10" s="317"/>
      <c r="AV10" s="318"/>
      <c r="AW10" s="199"/>
      <c r="AX10" s="201"/>
      <c r="AY10" s="317"/>
      <c r="AZ10" s="318"/>
      <c r="BA10" s="199"/>
      <c r="BB10" s="201"/>
      <c r="BC10" s="324"/>
      <c r="BD10" s="199"/>
      <c r="BE10" s="201"/>
      <c r="BF10" s="199"/>
      <c r="BG10" s="201"/>
      <c r="BI10" s="70"/>
      <c r="BJ10" s="70" t="s">
        <v>325</v>
      </c>
      <c r="CE10" s="72"/>
      <c r="CF10" s="72"/>
      <c r="CG10" s="72" t="s">
        <v>359</v>
      </c>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row>
    <row r="11" spans="1:110" ht="14.25" customHeight="1">
      <c r="A11" s="331" t="s">
        <v>248</v>
      </c>
      <c r="B11" s="333" t="s">
        <v>252</v>
      </c>
      <c r="C11" s="334" t="s">
        <v>245</v>
      </c>
      <c r="D11" s="309"/>
      <c r="E11" s="309"/>
      <c r="F11" s="310"/>
      <c r="G11" s="325">
        <v>300</v>
      </c>
      <c r="H11" s="326"/>
      <c r="I11" s="327"/>
      <c r="J11" s="325" t="s">
        <v>296</v>
      </c>
      <c r="K11" s="326"/>
      <c r="L11" s="327"/>
      <c r="M11" s="325">
        <v>405000</v>
      </c>
      <c r="N11" s="326"/>
      <c r="O11" s="327"/>
      <c r="P11" s="325" t="s">
        <v>296</v>
      </c>
      <c r="Q11" s="326"/>
      <c r="R11" s="327"/>
      <c r="S11" s="325">
        <v>240</v>
      </c>
      <c r="T11" s="326"/>
      <c r="U11" s="327"/>
      <c r="V11" s="325" t="s">
        <v>297</v>
      </c>
      <c r="W11" s="326"/>
      <c r="X11" s="327"/>
      <c r="Y11" s="325" t="s">
        <v>296</v>
      </c>
      <c r="Z11" s="326"/>
      <c r="AA11" s="327"/>
      <c r="AB11" s="325">
        <v>65000</v>
      </c>
      <c r="AC11" s="326"/>
      <c r="AD11" s="327"/>
      <c r="AE11" s="347">
        <v>0.55000000000000004</v>
      </c>
      <c r="AF11" s="348"/>
      <c r="AG11" s="349"/>
      <c r="AH11" s="368" t="s">
        <v>284</v>
      </c>
      <c r="AI11" s="308"/>
      <c r="AJ11" s="308"/>
      <c r="AK11" s="308"/>
      <c r="AL11" s="308"/>
      <c r="AM11" s="308"/>
      <c r="AN11" s="308"/>
      <c r="AO11" s="308"/>
      <c r="AP11" s="369"/>
      <c r="AQ11" s="69"/>
      <c r="AR11" s="333" t="s">
        <v>252</v>
      </c>
      <c r="AS11" s="373"/>
      <c r="AT11" s="363">
        <v>300</v>
      </c>
      <c r="AU11" s="325">
        <v>405000</v>
      </c>
      <c r="AV11" s="327"/>
      <c r="AW11" s="359"/>
      <c r="AX11" s="360"/>
      <c r="AY11" s="359"/>
      <c r="AZ11" s="360"/>
      <c r="BA11" s="325" t="s">
        <v>317</v>
      </c>
      <c r="BB11" s="327"/>
      <c r="BC11" s="363">
        <v>240</v>
      </c>
      <c r="BD11" s="325" t="s">
        <v>318</v>
      </c>
      <c r="BE11" s="353">
        <f>+AB11*AE11</f>
        <v>35750</v>
      </c>
      <c r="BF11" s="355">
        <f>+AU11+BE11</f>
        <v>440750</v>
      </c>
      <c r="BG11" s="356"/>
      <c r="BI11" s="70"/>
      <c r="BJ11" s="70"/>
      <c r="CE11" s="72"/>
      <c r="CF11" s="72"/>
      <c r="CG11" s="72" t="s">
        <v>360</v>
      </c>
      <c r="CH11" s="72"/>
      <c r="CI11" s="72"/>
      <c r="CJ11" s="72"/>
      <c r="CK11" s="72"/>
      <c r="CL11" s="75"/>
      <c r="CM11" s="75"/>
      <c r="CN11" s="72"/>
      <c r="CO11" s="72"/>
      <c r="CP11" s="72"/>
      <c r="CQ11" s="72"/>
      <c r="CR11" s="72"/>
      <c r="CS11" s="72"/>
      <c r="CT11" s="72"/>
      <c r="CU11" s="72"/>
      <c r="CV11" s="72"/>
      <c r="CW11" s="72"/>
      <c r="CX11" s="72"/>
      <c r="CY11" s="72"/>
      <c r="CZ11" s="72"/>
      <c r="DA11" s="72"/>
      <c r="DB11" s="72"/>
      <c r="DC11" s="72"/>
      <c r="DD11" s="72"/>
      <c r="DE11" s="72"/>
      <c r="DF11" s="72"/>
    </row>
    <row r="12" spans="1:110" ht="14.25" customHeight="1" thickBot="1">
      <c r="A12" s="332"/>
      <c r="B12" s="324"/>
      <c r="C12" s="335"/>
      <c r="D12" s="311"/>
      <c r="E12" s="311"/>
      <c r="F12" s="312"/>
      <c r="G12" s="328"/>
      <c r="H12" s="329"/>
      <c r="I12" s="330"/>
      <c r="J12" s="328"/>
      <c r="K12" s="329"/>
      <c r="L12" s="330"/>
      <c r="M12" s="328"/>
      <c r="N12" s="329"/>
      <c r="O12" s="330"/>
      <c r="P12" s="328"/>
      <c r="Q12" s="329"/>
      <c r="R12" s="330"/>
      <c r="S12" s="328"/>
      <c r="T12" s="329"/>
      <c r="U12" s="330"/>
      <c r="V12" s="328"/>
      <c r="W12" s="329"/>
      <c r="X12" s="330"/>
      <c r="Y12" s="328"/>
      <c r="Z12" s="329"/>
      <c r="AA12" s="330"/>
      <c r="AB12" s="328"/>
      <c r="AC12" s="329"/>
      <c r="AD12" s="330"/>
      <c r="AE12" s="365"/>
      <c r="AF12" s="366"/>
      <c r="AG12" s="367"/>
      <c r="AH12" s="370"/>
      <c r="AI12" s="371"/>
      <c r="AJ12" s="371"/>
      <c r="AK12" s="371"/>
      <c r="AL12" s="371"/>
      <c r="AM12" s="371"/>
      <c r="AN12" s="371"/>
      <c r="AO12" s="371"/>
      <c r="AP12" s="372"/>
      <c r="AQ12" s="69"/>
      <c r="AR12" s="324"/>
      <c r="AS12" s="374"/>
      <c r="AT12" s="364"/>
      <c r="AU12" s="328"/>
      <c r="AV12" s="330"/>
      <c r="AW12" s="361"/>
      <c r="AX12" s="362"/>
      <c r="AY12" s="361"/>
      <c r="AZ12" s="362"/>
      <c r="BA12" s="328"/>
      <c r="BB12" s="330"/>
      <c r="BC12" s="364"/>
      <c r="BD12" s="328"/>
      <c r="BE12" s="354"/>
      <c r="BF12" s="357"/>
      <c r="BG12" s="358"/>
      <c r="BI12" s="70" t="s">
        <v>326</v>
      </c>
      <c r="BJ12" s="70"/>
      <c r="CE12" s="72"/>
      <c r="CF12" s="72"/>
      <c r="CG12" s="72" t="s">
        <v>361</v>
      </c>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row>
    <row r="13" spans="1:110" ht="14.25" customHeight="1" thickBot="1">
      <c r="A13" s="331" t="s">
        <v>249</v>
      </c>
      <c r="B13" s="333" t="s">
        <v>253</v>
      </c>
      <c r="C13" s="334" t="s">
        <v>279</v>
      </c>
      <c r="D13" s="309"/>
      <c r="E13" s="309"/>
      <c r="F13" s="310"/>
      <c r="G13" s="325">
        <v>100</v>
      </c>
      <c r="H13" s="326"/>
      <c r="I13" s="327"/>
      <c r="J13" s="325" t="s">
        <v>296</v>
      </c>
      <c r="K13" s="326"/>
      <c r="L13" s="327"/>
      <c r="M13" s="325">
        <v>100000</v>
      </c>
      <c r="N13" s="326"/>
      <c r="O13" s="327"/>
      <c r="P13" s="325" t="s">
        <v>296</v>
      </c>
      <c r="Q13" s="326"/>
      <c r="R13" s="327"/>
      <c r="S13" s="325" t="s">
        <v>296</v>
      </c>
      <c r="T13" s="326"/>
      <c r="U13" s="327"/>
      <c r="V13" s="325" t="s">
        <v>296</v>
      </c>
      <c r="W13" s="326"/>
      <c r="X13" s="327"/>
      <c r="Y13" s="325" t="s">
        <v>296</v>
      </c>
      <c r="Z13" s="326"/>
      <c r="AA13" s="327"/>
      <c r="AB13" s="325" t="s">
        <v>296</v>
      </c>
      <c r="AC13" s="326"/>
      <c r="AD13" s="327"/>
      <c r="AE13" s="347" t="s">
        <v>296</v>
      </c>
      <c r="AF13" s="348"/>
      <c r="AG13" s="349"/>
      <c r="AH13" s="368" t="s">
        <v>285</v>
      </c>
      <c r="AI13" s="308"/>
      <c r="AJ13" s="308"/>
      <c r="AK13" s="308"/>
      <c r="AL13" s="308"/>
      <c r="AM13" s="308"/>
      <c r="AN13" s="308"/>
      <c r="AO13" s="308"/>
      <c r="AP13" s="369"/>
      <c r="AQ13" s="69"/>
      <c r="AR13" s="333" t="s">
        <v>253</v>
      </c>
      <c r="AS13" s="373"/>
      <c r="AT13" s="363">
        <v>100</v>
      </c>
      <c r="AU13" s="325">
        <v>100000</v>
      </c>
      <c r="AV13" s="327"/>
      <c r="AW13" s="359"/>
      <c r="AX13" s="360"/>
      <c r="AY13" s="359"/>
      <c r="AZ13" s="360"/>
      <c r="BA13" s="359"/>
      <c r="BB13" s="360"/>
      <c r="BC13" s="373"/>
      <c r="BD13" s="359"/>
      <c r="BE13" s="360"/>
      <c r="BF13" s="325">
        <v>100000</v>
      </c>
      <c r="BG13" s="327"/>
      <c r="BI13" s="191" t="s">
        <v>303</v>
      </c>
      <c r="BJ13" s="304"/>
      <c r="BK13" s="192"/>
      <c r="BL13" s="380" t="s">
        <v>329</v>
      </c>
      <c r="BM13" s="380"/>
      <c r="BN13" s="380"/>
      <c r="BO13" s="380"/>
      <c r="BP13" s="380"/>
      <c r="BQ13" s="380"/>
      <c r="BR13" s="380"/>
      <c r="BS13" s="380"/>
      <c r="BT13" s="380"/>
      <c r="BU13" s="380"/>
      <c r="BV13" s="380"/>
      <c r="BW13" s="380"/>
      <c r="BX13" s="380"/>
      <c r="BY13" s="380"/>
      <c r="BZ13" s="380"/>
      <c r="CA13" s="380"/>
      <c r="CB13" s="375" t="s">
        <v>339</v>
      </c>
      <c r="CC13" s="375"/>
      <c r="CE13" s="72"/>
      <c r="CF13" s="72"/>
      <c r="CG13" s="72" t="s">
        <v>362</v>
      </c>
      <c r="CH13" s="72"/>
      <c r="CI13" s="72"/>
      <c r="CJ13" s="72"/>
      <c r="CK13" s="81" t="s">
        <v>229</v>
      </c>
      <c r="CL13" s="302"/>
      <c r="CM13" s="302"/>
      <c r="CN13" s="302"/>
      <c r="CO13" s="302"/>
      <c r="CP13" s="303"/>
      <c r="CQ13" s="72" t="s">
        <v>363</v>
      </c>
      <c r="CR13" s="72"/>
      <c r="CS13" s="72"/>
      <c r="CT13" s="72"/>
      <c r="CU13" s="72"/>
      <c r="CV13" s="72"/>
      <c r="CW13" s="72"/>
      <c r="CX13" s="72"/>
      <c r="CY13" s="72"/>
      <c r="CZ13" s="72"/>
      <c r="DA13" s="72"/>
      <c r="DB13" s="81" t="s">
        <v>230</v>
      </c>
      <c r="DC13" s="302"/>
      <c r="DD13" s="302"/>
      <c r="DE13" s="303"/>
      <c r="DF13" s="72" t="s">
        <v>364</v>
      </c>
    </row>
    <row r="14" spans="1:110" ht="14.25" customHeight="1">
      <c r="A14" s="332"/>
      <c r="B14" s="324"/>
      <c r="C14" s="335"/>
      <c r="D14" s="311"/>
      <c r="E14" s="311"/>
      <c r="F14" s="312"/>
      <c r="G14" s="328"/>
      <c r="H14" s="329"/>
      <c r="I14" s="330"/>
      <c r="J14" s="328"/>
      <c r="K14" s="329"/>
      <c r="L14" s="330"/>
      <c r="M14" s="328"/>
      <c r="N14" s="329"/>
      <c r="O14" s="330"/>
      <c r="P14" s="328"/>
      <c r="Q14" s="329"/>
      <c r="R14" s="330"/>
      <c r="S14" s="328"/>
      <c r="T14" s="329"/>
      <c r="U14" s="330"/>
      <c r="V14" s="328"/>
      <c r="W14" s="329"/>
      <c r="X14" s="330"/>
      <c r="Y14" s="328"/>
      <c r="Z14" s="329"/>
      <c r="AA14" s="330"/>
      <c r="AB14" s="328"/>
      <c r="AC14" s="329"/>
      <c r="AD14" s="330"/>
      <c r="AE14" s="365"/>
      <c r="AF14" s="366"/>
      <c r="AG14" s="367"/>
      <c r="AH14" s="370"/>
      <c r="AI14" s="371"/>
      <c r="AJ14" s="371"/>
      <c r="AK14" s="371"/>
      <c r="AL14" s="371"/>
      <c r="AM14" s="371"/>
      <c r="AN14" s="371"/>
      <c r="AO14" s="371"/>
      <c r="AP14" s="372"/>
      <c r="AQ14" s="69"/>
      <c r="AR14" s="324"/>
      <c r="AS14" s="374"/>
      <c r="AT14" s="364"/>
      <c r="AU14" s="344"/>
      <c r="AV14" s="346"/>
      <c r="AW14" s="361"/>
      <c r="AX14" s="362"/>
      <c r="AY14" s="361"/>
      <c r="AZ14" s="362"/>
      <c r="BA14" s="361"/>
      <c r="BB14" s="362"/>
      <c r="BC14" s="374"/>
      <c r="BD14" s="361"/>
      <c r="BE14" s="362"/>
      <c r="BF14" s="328"/>
      <c r="BG14" s="330"/>
      <c r="BI14" s="368" t="s">
        <v>327</v>
      </c>
      <c r="BJ14" s="369"/>
      <c r="BK14" s="305" t="s">
        <v>328</v>
      </c>
      <c r="BL14" s="380" t="s">
        <v>342</v>
      </c>
      <c r="BM14" s="380"/>
      <c r="BN14" s="380"/>
      <c r="BO14" s="380"/>
      <c r="BP14" s="380"/>
      <c r="BQ14" s="380"/>
      <c r="BR14" s="380"/>
      <c r="BS14" s="380"/>
      <c r="BT14" s="380"/>
      <c r="BU14" s="380"/>
      <c r="BV14" s="380" t="s">
        <v>343</v>
      </c>
      <c r="BW14" s="380"/>
      <c r="BX14" s="380"/>
      <c r="BY14" s="380"/>
      <c r="BZ14" s="375" t="s">
        <v>338</v>
      </c>
      <c r="CA14" s="375"/>
      <c r="CB14" s="375"/>
      <c r="CC14" s="375"/>
      <c r="CE14" s="72"/>
      <c r="CF14" s="72"/>
      <c r="CG14" s="72" t="s">
        <v>365</v>
      </c>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row>
    <row r="15" spans="1:110" ht="14.25" customHeight="1">
      <c r="A15" s="331" t="s">
        <v>250</v>
      </c>
      <c r="B15" s="333" t="s">
        <v>254</v>
      </c>
      <c r="C15" s="334" t="s">
        <v>280</v>
      </c>
      <c r="D15" s="309"/>
      <c r="E15" s="309"/>
      <c r="F15" s="310"/>
      <c r="G15" s="325">
        <v>160</v>
      </c>
      <c r="H15" s="326"/>
      <c r="I15" s="327"/>
      <c r="J15" s="325" t="s">
        <v>296</v>
      </c>
      <c r="K15" s="326"/>
      <c r="L15" s="327"/>
      <c r="M15" s="325">
        <v>185000</v>
      </c>
      <c r="N15" s="326"/>
      <c r="O15" s="327"/>
      <c r="P15" s="347">
        <v>0.4</v>
      </c>
      <c r="Q15" s="348"/>
      <c r="R15" s="349"/>
      <c r="S15" s="325" t="s">
        <v>296</v>
      </c>
      <c r="T15" s="326"/>
      <c r="U15" s="327"/>
      <c r="V15" s="325" t="s">
        <v>296</v>
      </c>
      <c r="W15" s="326"/>
      <c r="X15" s="327"/>
      <c r="Y15" s="325" t="s">
        <v>296</v>
      </c>
      <c r="Z15" s="326"/>
      <c r="AA15" s="327"/>
      <c r="AB15" s="325" t="s">
        <v>296</v>
      </c>
      <c r="AC15" s="326"/>
      <c r="AD15" s="327"/>
      <c r="AE15" s="347" t="s">
        <v>296</v>
      </c>
      <c r="AF15" s="348"/>
      <c r="AG15" s="349"/>
      <c r="AH15" s="389" t="s">
        <v>286</v>
      </c>
      <c r="AI15" s="389"/>
      <c r="AJ15" s="389"/>
      <c r="AK15" s="389"/>
      <c r="AL15" s="389"/>
      <c r="AM15" s="389"/>
      <c r="AN15" s="389"/>
      <c r="AO15" s="389"/>
      <c r="AP15" s="389"/>
      <c r="AQ15" s="69"/>
      <c r="AR15" s="333" t="s">
        <v>254</v>
      </c>
      <c r="AS15" s="373"/>
      <c r="AT15" s="325">
        <v>160</v>
      </c>
      <c r="AU15" s="325" t="s">
        <v>316</v>
      </c>
      <c r="AV15" s="353">
        <f>+M15*P15</f>
        <v>74000</v>
      </c>
      <c r="AW15" s="381"/>
      <c r="AX15" s="360"/>
      <c r="AY15" s="381"/>
      <c r="AZ15" s="360"/>
      <c r="BA15" s="381"/>
      <c r="BB15" s="360"/>
      <c r="BC15" s="373"/>
      <c r="BD15" s="381"/>
      <c r="BE15" s="360"/>
      <c r="BF15" s="325">
        <f>+AV15</f>
        <v>74000</v>
      </c>
      <c r="BG15" s="327"/>
      <c r="BI15" s="376"/>
      <c r="BJ15" s="377"/>
      <c r="BK15" s="378"/>
      <c r="BL15" s="380" t="s">
        <v>340</v>
      </c>
      <c r="BM15" s="380"/>
      <c r="BN15" s="380"/>
      <c r="BO15" s="380"/>
      <c r="BP15" s="380" t="s">
        <v>341</v>
      </c>
      <c r="BQ15" s="380"/>
      <c r="BR15" s="380"/>
      <c r="BS15" s="380"/>
      <c r="BT15" s="380"/>
      <c r="BU15" s="380"/>
      <c r="BV15" s="375" t="s">
        <v>336</v>
      </c>
      <c r="BW15" s="380"/>
      <c r="BX15" s="380" t="s">
        <v>337</v>
      </c>
      <c r="BY15" s="380"/>
      <c r="BZ15" s="375"/>
      <c r="CA15" s="375"/>
      <c r="CB15" s="375"/>
      <c r="CC15" s="375"/>
      <c r="CE15" s="72"/>
      <c r="CF15" s="72"/>
      <c r="CG15" s="75"/>
      <c r="CH15" s="75"/>
      <c r="CI15" s="75"/>
      <c r="CJ15" s="75"/>
      <c r="CK15" s="72"/>
      <c r="CL15" s="72"/>
      <c r="CM15" s="75"/>
      <c r="CN15" s="75"/>
      <c r="CO15" s="75"/>
      <c r="CP15" s="75"/>
      <c r="CQ15" s="72"/>
      <c r="CR15" s="72"/>
      <c r="CS15" s="75"/>
      <c r="CT15" s="75"/>
      <c r="CU15" s="75"/>
      <c r="CV15" s="75"/>
      <c r="CW15" s="72"/>
      <c r="CX15" s="72"/>
      <c r="CY15" s="75"/>
      <c r="CZ15" s="75"/>
      <c r="DA15" s="75"/>
      <c r="DB15" s="75"/>
      <c r="DC15" s="75"/>
      <c r="DD15" s="72"/>
      <c r="DE15" s="72"/>
      <c r="DF15" s="72"/>
    </row>
    <row r="16" spans="1:110" ht="14.25" customHeight="1" thickBot="1">
      <c r="A16" s="336"/>
      <c r="B16" s="337"/>
      <c r="C16" s="338"/>
      <c r="D16" s="339"/>
      <c r="E16" s="339"/>
      <c r="F16" s="340"/>
      <c r="G16" s="341"/>
      <c r="H16" s="342"/>
      <c r="I16" s="343"/>
      <c r="J16" s="341"/>
      <c r="K16" s="342"/>
      <c r="L16" s="343"/>
      <c r="M16" s="344"/>
      <c r="N16" s="345"/>
      <c r="O16" s="346"/>
      <c r="P16" s="350"/>
      <c r="Q16" s="351"/>
      <c r="R16" s="352"/>
      <c r="S16" s="341"/>
      <c r="T16" s="342"/>
      <c r="U16" s="343"/>
      <c r="V16" s="341"/>
      <c r="W16" s="342"/>
      <c r="X16" s="343"/>
      <c r="Y16" s="341"/>
      <c r="Z16" s="342"/>
      <c r="AA16" s="343"/>
      <c r="AB16" s="341"/>
      <c r="AC16" s="342"/>
      <c r="AD16" s="343"/>
      <c r="AE16" s="350"/>
      <c r="AF16" s="351"/>
      <c r="AG16" s="352"/>
      <c r="AH16" s="390"/>
      <c r="AI16" s="390"/>
      <c r="AJ16" s="390"/>
      <c r="AK16" s="390"/>
      <c r="AL16" s="390"/>
      <c r="AM16" s="390"/>
      <c r="AN16" s="390"/>
      <c r="AO16" s="390"/>
      <c r="AP16" s="390"/>
      <c r="AQ16" s="69"/>
      <c r="AR16" s="324"/>
      <c r="AS16" s="374"/>
      <c r="AT16" s="328"/>
      <c r="AU16" s="328"/>
      <c r="AV16" s="354"/>
      <c r="AW16" s="382"/>
      <c r="AX16" s="362"/>
      <c r="AY16" s="382"/>
      <c r="AZ16" s="362"/>
      <c r="BA16" s="382"/>
      <c r="BB16" s="362"/>
      <c r="BC16" s="374"/>
      <c r="BD16" s="382"/>
      <c r="BE16" s="362"/>
      <c r="BF16" s="328"/>
      <c r="BG16" s="330"/>
      <c r="BI16" s="370"/>
      <c r="BJ16" s="372"/>
      <c r="BK16" s="379"/>
      <c r="BL16" s="178" t="s">
        <v>330</v>
      </c>
      <c r="BM16" s="178" t="s">
        <v>331</v>
      </c>
      <c r="BN16" s="380" t="s">
        <v>332</v>
      </c>
      <c r="BO16" s="380"/>
      <c r="BP16" s="333" t="s">
        <v>333</v>
      </c>
      <c r="BQ16" s="333"/>
      <c r="BR16" s="380" t="s">
        <v>334</v>
      </c>
      <c r="BS16" s="380"/>
      <c r="BT16" s="380" t="s">
        <v>335</v>
      </c>
      <c r="BU16" s="380"/>
      <c r="BV16" s="380"/>
      <c r="BW16" s="380"/>
      <c r="BX16" s="380"/>
      <c r="BY16" s="380"/>
      <c r="BZ16" s="375"/>
      <c r="CA16" s="375"/>
      <c r="CB16" s="375"/>
      <c r="CC16" s="375"/>
      <c r="CE16" s="72"/>
      <c r="CF16" s="72"/>
      <c r="CG16" s="83" t="s">
        <v>367</v>
      </c>
      <c r="CH16" s="75"/>
      <c r="CI16" s="75"/>
      <c r="CJ16" s="75"/>
      <c r="CK16" s="72"/>
      <c r="CL16" s="72"/>
      <c r="CM16" s="75"/>
      <c r="CN16" s="75"/>
      <c r="CO16" s="75"/>
      <c r="CP16" s="75"/>
      <c r="CQ16" s="72"/>
      <c r="CR16" s="72"/>
      <c r="CS16" s="75"/>
      <c r="CT16" s="75"/>
      <c r="CU16" s="75"/>
      <c r="CV16" s="75"/>
      <c r="CW16" s="72"/>
      <c r="CX16" s="72"/>
      <c r="CY16" s="75"/>
      <c r="CZ16" s="75"/>
      <c r="DA16" s="75"/>
      <c r="DB16" s="75"/>
      <c r="DC16" s="75"/>
      <c r="DD16" s="72"/>
      <c r="DE16" s="72"/>
      <c r="DF16" s="72"/>
    </row>
    <row r="17" spans="1:110" ht="14.25" customHeight="1" thickBot="1">
      <c r="A17" s="336"/>
      <c r="B17" s="323" t="s">
        <v>255</v>
      </c>
      <c r="C17" s="383" t="s">
        <v>281</v>
      </c>
      <c r="D17" s="384"/>
      <c r="E17" s="384"/>
      <c r="F17" s="385"/>
      <c r="G17" s="344" t="s">
        <v>296</v>
      </c>
      <c r="H17" s="345"/>
      <c r="I17" s="346"/>
      <c r="J17" s="344">
        <v>160</v>
      </c>
      <c r="K17" s="345"/>
      <c r="L17" s="346"/>
      <c r="M17" s="344"/>
      <c r="N17" s="345"/>
      <c r="O17" s="346"/>
      <c r="P17" s="386">
        <v>0.6</v>
      </c>
      <c r="Q17" s="387"/>
      <c r="R17" s="388"/>
      <c r="S17" s="344">
        <v>100</v>
      </c>
      <c r="T17" s="345"/>
      <c r="U17" s="346"/>
      <c r="V17" s="344" t="s">
        <v>298</v>
      </c>
      <c r="W17" s="345"/>
      <c r="X17" s="346"/>
      <c r="Y17" s="344" t="s">
        <v>296</v>
      </c>
      <c r="Z17" s="345"/>
      <c r="AA17" s="346"/>
      <c r="AB17" s="344">
        <v>34000</v>
      </c>
      <c r="AC17" s="345"/>
      <c r="AD17" s="346"/>
      <c r="AE17" s="386">
        <v>0.6</v>
      </c>
      <c r="AF17" s="387"/>
      <c r="AG17" s="388"/>
      <c r="AH17" s="379" t="s">
        <v>286</v>
      </c>
      <c r="AI17" s="379"/>
      <c r="AJ17" s="379"/>
      <c r="AK17" s="379"/>
      <c r="AL17" s="379"/>
      <c r="AM17" s="379"/>
      <c r="AN17" s="379"/>
      <c r="AO17" s="379"/>
      <c r="AP17" s="379"/>
      <c r="AQ17" s="69"/>
      <c r="AR17" s="333" t="s">
        <v>255</v>
      </c>
      <c r="AS17" s="373"/>
      <c r="AT17" s="391"/>
      <c r="AU17" s="359"/>
      <c r="AV17" s="360"/>
      <c r="AW17" s="325">
        <v>160</v>
      </c>
      <c r="AX17" s="327"/>
      <c r="AY17" s="325" t="s">
        <v>114</v>
      </c>
      <c r="AZ17" s="353">
        <f>+M15*P17</f>
        <v>111000</v>
      </c>
      <c r="BA17" s="325" t="s">
        <v>317</v>
      </c>
      <c r="BB17" s="327"/>
      <c r="BC17" s="363">
        <v>100</v>
      </c>
      <c r="BD17" s="355">
        <f>+AB17*AE17</f>
        <v>20400</v>
      </c>
      <c r="BE17" s="356"/>
      <c r="BF17" s="355">
        <f>+AZ17+BD17</f>
        <v>131400</v>
      </c>
      <c r="BG17" s="356"/>
      <c r="BI17" s="193" t="s">
        <v>252</v>
      </c>
      <c r="BJ17" s="195"/>
      <c r="BK17" s="373"/>
      <c r="BL17" s="380" t="s">
        <v>344</v>
      </c>
      <c r="BM17" s="380" t="s">
        <v>346</v>
      </c>
      <c r="BN17" s="380">
        <v>200</v>
      </c>
      <c r="BO17" s="191"/>
      <c r="BP17" s="57" t="s">
        <v>116</v>
      </c>
      <c r="BQ17" s="163">
        <f>ROUND(+BN17/D28*10000,0)</f>
        <v>109</v>
      </c>
      <c r="BR17" s="359"/>
      <c r="BS17" s="360"/>
      <c r="BT17" s="57" t="s">
        <v>349</v>
      </c>
      <c r="BU17" s="164">
        <f>ROUND(+BN17/D28*Q28*10000/Q30,0)</f>
        <v>91</v>
      </c>
      <c r="BV17" s="193" t="s">
        <v>346</v>
      </c>
      <c r="BW17" s="195"/>
      <c r="BX17" s="193">
        <v>90</v>
      </c>
      <c r="BY17" s="195"/>
      <c r="BZ17" s="393">
        <v>156800</v>
      </c>
      <c r="CA17" s="194"/>
      <c r="CB17" s="193">
        <v>564</v>
      </c>
      <c r="CC17" s="195"/>
      <c r="CE17" s="72"/>
      <c r="CF17" s="72"/>
      <c r="CG17" s="82" t="s">
        <v>368</v>
      </c>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row>
    <row r="18" spans="1:110" ht="14.25" customHeight="1" thickBot="1">
      <c r="A18" s="332"/>
      <c r="B18" s="324"/>
      <c r="C18" s="335"/>
      <c r="D18" s="311"/>
      <c r="E18" s="311"/>
      <c r="F18" s="312"/>
      <c r="G18" s="328"/>
      <c r="H18" s="329"/>
      <c r="I18" s="330"/>
      <c r="J18" s="328"/>
      <c r="K18" s="329"/>
      <c r="L18" s="330"/>
      <c r="M18" s="328"/>
      <c r="N18" s="329"/>
      <c r="O18" s="330"/>
      <c r="P18" s="365"/>
      <c r="Q18" s="366"/>
      <c r="R18" s="367"/>
      <c r="S18" s="328"/>
      <c r="T18" s="329"/>
      <c r="U18" s="330"/>
      <c r="V18" s="328"/>
      <c r="W18" s="329"/>
      <c r="X18" s="330"/>
      <c r="Y18" s="328"/>
      <c r="Z18" s="329"/>
      <c r="AA18" s="330"/>
      <c r="AB18" s="328"/>
      <c r="AC18" s="329"/>
      <c r="AD18" s="330"/>
      <c r="AE18" s="365"/>
      <c r="AF18" s="366"/>
      <c r="AG18" s="367"/>
      <c r="AH18" s="389"/>
      <c r="AI18" s="389"/>
      <c r="AJ18" s="389"/>
      <c r="AK18" s="389"/>
      <c r="AL18" s="389"/>
      <c r="AM18" s="389"/>
      <c r="AN18" s="389"/>
      <c r="AO18" s="389"/>
      <c r="AP18" s="389"/>
      <c r="AQ18" s="69"/>
      <c r="AR18" s="324"/>
      <c r="AS18" s="374"/>
      <c r="AT18" s="392"/>
      <c r="AU18" s="361"/>
      <c r="AV18" s="362"/>
      <c r="AW18" s="328"/>
      <c r="AX18" s="330"/>
      <c r="AY18" s="328"/>
      <c r="AZ18" s="354"/>
      <c r="BA18" s="328"/>
      <c r="BB18" s="330"/>
      <c r="BC18" s="364"/>
      <c r="BD18" s="357"/>
      <c r="BE18" s="358"/>
      <c r="BF18" s="357"/>
      <c r="BG18" s="358"/>
      <c r="BI18" s="196"/>
      <c r="BJ18" s="198"/>
      <c r="BK18" s="401"/>
      <c r="BL18" s="380"/>
      <c r="BM18" s="380"/>
      <c r="BN18" s="333"/>
      <c r="BO18" s="333"/>
      <c r="BP18" s="394">
        <v>10000</v>
      </c>
      <c r="BQ18" s="201"/>
      <c r="BR18" s="361"/>
      <c r="BS18" s="362"/>
      <c r="BT18" s="394">
        <v>10000</v>
      </c>
      <c r="BU18" s="201"/>
      <c r="BV18" s="199"/>
      <c r="BW18" s="201"/>
      <c r="BX18" s="394">
        <v>10000</v>
      </c>
      <c r="BY18" s="201"/>
      <c r="BZ18" s="196"/>
      <c r="CA18" s="197"/>
      <c r="CB18" s="196"/>
      <c r="CC18" s="198"/>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row>
    <row r="19" spans="1:110" ht="14.25" customHeight="1" thickBot="1">
      <c r="A19" s="331" t="s">
        <v>251</v>
      </c>
      <c r="B19" s="333" t="s">
        <v>256</v>
      </c>
      <c r="C19" s="334" t="s">
        <v>282</v>
      </c>
      <c r="D19" s="309"/>
      <c r="E19" s="309"/>
      <c r="F19" s="310"/>
      <c r="G19" s="325">
        <v>80</v>
      </c>
      <c r="H19" s="326"/>
      <c r="I19" s="327"/>
      <c r="J19" s="325" t="s">
        <v>296</v>
      </c>
      <c r="K19" s="326"/>
      <c r="L19" s="327"/>
      <c r="M19" s="325">
        <v>98000</v>
      </c>
      <c r="N19" s="326"/>
      <c r="O19" s="327"/>
      <c r="P19" s="325" t="s">
        <v>296</v>
      </c>
      <c r="Q19" s="326"/>
      <c r="R19" s="327"/>
      <c r="S19" s="325">
        <v>50</v>
      </c>
      <c r="T19" s="326"/>
      <c r="U19" s="327"/>
      <c r="V19" s="325" t="s">
        <v>299</v>
      </c>
      <c r="W19" s="326"/>
      <c r="X19" s="327"/>
      <c r="Y19" s="325" t="s">
        <v>296</v>
      </c>
      <c r="Z19" s="326"/>
      <c r="AA19" s="327"/>
      <c r="AB19" s="325">
        <v>20000</v>
      </c>
      <c r="AC19" s="326"/>
      <c r="AD19" s="327"/>
      <c r="AE19" s="347">
        <v>0.7</v>
      </c>
      <c r="AF19" s="348"/>
      <c r="AG19" s="349"/>
      <c r="AH19" s="389" t="s">
        <v>287</v>
      </c>
      <c r="AI19" s="389"/>
      <c r="AJ19" s="389"/>
      <c r="AK19" s="389"/>
      <c r="AL19" s="389"/>
      <c r="AM19" s="389"/>
      <c r="AN19" s="389"/>
      <c r="AO19" s="389"/>
      <c r="AP19" s="389"/>
      <c r="AQ19" s="69"/>
      <c r="AR19" s="333" t="s">
        <v>256</v>
      </c>
      <c r="AS19" s="333" t="s">
        <v>257</v>
      </c>
      <c r="AT19" s="363">
        <v>80</v>
      </c>
      <c r="AU19" s="325">
        <v>98000</v>
      </c>
      <c r="AV19" s="327"/>
      <c r="AW19" s="359"/>
      <c r="AX19" s="360"/>
      <c r="AY19" s="359"/>
      <c r="AZ19" s="360"/>
      <c r="BA19" s="325" t="s">
        <v>317</v>
      </c>
      <c r="BB19" s="327"/>
      <c r="BC19" s="363">
        <v>50</v>
      </c>
      <c r="BD19" s="355">
        <f>+AB19*AE19</f>
        <v>14000</v>
      </c>
      <c r="BE19" s="356"/>
      <c r="BF19" s="325" t="s">
        <v>115</v>
      </c>
      <c r="BG19" s="353">
        <f>+AU19+BD19</f>
        <v>112000</v>
      </c>
      <c r="BI19" s="196"/>
      <c r="BJ19" s="198"/>
      <c r="BK19" s="401"/>
      <c r="BL19" s="380" t="s">
        <v>345</v>
      </c>
      <c r="BM19" s="191" t="s">
        <v>346</v>
      </c>
      <c r="BN19" s="397" t="s">
        <v>347</v>
      </c>
      <c r="BO19" s="402">
        <f>+ROUNDDOWN(CA19/AH29,0)</f>
        <v>438</v>
      </c>
      <c r="BP19" s="381"/>
      <c r="BQ19" s="360"/>
      <c r="BR19" s="193">
        <v>948</v>
      </c>
      <c r="BS19" s="195"/>
      <c r="BT19" s="57" t="s">
        <v>350</v>
      </c>
      <c r="BU19" s="164">
        <f>ROUND(BO19/D29*Q29/Q30*10000,0)</f>
        <v>161</v>
      </c>
      <c r="BV19" s="193" t="s">
        <v>346</v>
      </c>
      <c r="BW19" s="195"/>
      <c r="BX19" s="395">
        <f>ROUND(+BO19/D29*H29/H30*10000,0)</f>
        <v>168</v>
      </c>
      <c r="BY19" s="396"/>
      <c r="BZ19" s="397" t="s">
        <v>227</v>
      </c>
      <c r="CA19" s="399">
        <f>+BF11-BZ17-CB17</f>
        <v>283386</v>
      </c>
      <c r="CB19" s="196"/>
      <c r="CC19" s="198"/>
      <c r="CE19" s="72" t="s">
        <v>369</v>
      </c>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6"/>
      <c r="DD19" s="76"/>
      <c r="DE19" s="76"/>
      <c r="DF19" s="72"/>
    </row>
    <row r="20" spans="1:110" ht="14.25" customHeight="1" thickBot="1">
      <c r="A20" s="336"/>
      <c r="B20" s="337"/>
      <c r="C20" s="338"/>
      <c r="D20" s="339"/>
      <c r="E20" s="339"/>
      <c r="F20" s="340"/>
      <c r="G20" s="341"/>
      <c r="H20" s="342"/>
      <c r="I20" s="343"/>
      <c r="J20" s="341"/>
      <c r="K20" s="342"/>
      <c r="L20" s="343"/>
      <c r="M20" s="341"/>
      <c r="N20" s="342"/>
      <c r="O20" s="343"/>
      <c r="P20" s="341"/>
      <c r="Q20" s="342"/>
      <c r="R20" s="343"/>
      <c r="S20" s="341"/>
      <c r="T20" s="342"/>
      <c r="U20" s="343"/>
      <c r="V20" s="344"/>
      <c r="W20" s="345"/>
      <c r="X20" s="346"/>
      <c r="Y20" s="341"/>
      <c r="Z20" s="342"/>
      <c r="AA20" s="343"/>
      <c r="AB20" s="341"/>
      <c r="AC20" s="342"/>
      <c r="AD20" s="343"/>
      <c r="AE20" s="350"/>
      <c r="AF20" s="351"/>
      <c r="AG20" s="352"/>
      <c r="AH20" s="390"/>
      <c r="AI20" s="390"/>
      <c r="AJ20" s="390"/>
      <c r="AK20" s="390"/>
      <c r="AL20" s="390"/>
      <c r="AM20" s="390"/>
      <c r="AN20" s="390"/>
      <c r="AO20" s="390"/>
      <c r="AP20" s="390"/>
      <c r="AQ20" s="69"/>
      <c r="AR20" s="324"/>
      <c r="AS20" s="324"/>
      <c r="AT20" s="364"/>
      <c r="AU20" s="328"/>
      <c r="AV20" s="330"/>
      <c r="AW20" s="361"/>
      <c r="AX20" s="362"/>
      <c r="AY20" s="361"/>
      <c r="AZ20" s="362"/>
      <c r="BA20" s="328"/>
      <c r="BB20" s="330"/>
      <c r="BC20" s="364"/>
      <c r="BD20" s="357"/>
      <c r="BE20" s="358"/>
      <c r="BF20" s="328"/>
      <c r="BG20" s="354"/>
      <c r="BI20" s="199"/>
      <c r="BJ20" s="201"/>
      <c r="BK20" s="374"/>
      <c r="BL20" s="380"/>
      <c r="BM20" s="191"/>
      <c r="BN20" s="398"/>
      <c r="BO20" s="400"/>
      <c r="BP20" s="382"/>
      <c r="BQ20" s="362"/>
      <c r="BR20" s="394">
        <v>10000</v>
      </c>
      <c r="BS20" s="201"/>
      <c r="BT20" s="394">
        <v>10000</v>
      </c>
      <c r="BU20" s="201"/>
      <c r="BV20" s="199"/>
      <c r="BW20" s="201"/>
      <c r="BX20" s="394">
        <v>10000</v>
      </c>
      <c r="BY20" s="201"/>
      <c r="BZ20" s="398"/>
      <c r="CA20" s="400"/>
      <c r="CB20" s="199"/>
      <c r="CC20" s="201"/>
      <c r="CE20" s="72"/>
      <c r="CF20" s="75" t="s">
        <v>370</v>
      </c>
      <c r="CG20" s="75"/>
      <c r="CH20" s="75"/>
      <c r="CI20" s="75"/>
      <c r="CJ20" s="75"/>
      <c r="CK20" s="75"/>
      <c r="CL20" s="75"/>
      <c r="CM20" s="75"/>
      <c r="CN20" s="75"/>
      <c r="CO20" s="75"/>
      <c r="CP20" s="75"/>
      <c r="CQ20" s="75"/>
      <c r="CR20" s="75"/>
      <c r="CS20" s="75"/>
      <c r="CT20" s="75"/>
      <c r="CU20" s="75"/>
      <c r="CV20" s="75"/>
      <c r="CW20" s="75"/>
      <c r="CX20" s="75"/>
      <c r="CY20" s="75"/>
      <c r="CZ20" s="75"/>
      <c r="DA20" s="75"/>
      <c r="DB20" s="75"/>
      <c r="DC20" s="76"/>
      <c r="DD20" s="76"/>
      <c r="DE20" s="76"/>
      <c r="DF20" s="72"/>
    </row>
    <row r="21" spans="1:110" ht="14.25" customHeight="1" thickBot="1">
      <c r="A21" s="336"/>
      <c r="B21" s="323" t="s">
        <v>257</v>
      </c>
      <c r="C21" s="383" t="s">
        <v>283</v>
      </c>
      <c r="D21" s="384"/>
      <c r="E21" s="384"/>
      <c r="F21" s="385"/>
      <c r="G21" s="344" t="s">
        <v>296</v>
      </c>
      <c r="H21" s="345"/>
      <c r="I21" s="346"/>
      <c r="J21" s="344" t="s">
        <v>296</v>
      </c>
      <c r="K21" s="345"/>
      <c r="L21" s="346"/>
      <c r="M21" s="344" t="s">
        <v>296</v>
      </c>
      <c r="N21" s="345"/>
      <c r="O21" s="346"/>
      <c r="P21" s="344" t="s">
        <v>296</v>
      </c>
      <c r="Q21" s="345"/>
      <c r="R21" s="346"/>
      <c r="S21" s="344" t="s">
        <v>296</v>
      </c>
      <c r="T21" s="345"/>
      <c r="U21" s="346"/>
      <c r="V21" s="344"/>
      <c r="W21" s="345"/>
      <c r="X21" s="346"/>
      <c r="Y21" s="344">
        <v>50</v>
      </c>
      <c r="Z21" s="345"/>
      <c r="AA21" s="346"/>
      <c r="AB21" s="344" t="s">
        <v>296</v>
      </c>
      <c r="AC21" s="345"/>
      <c r="AD21" s="346"/>
      <c r="AE21" s="386" t="s">
        <v>296</v>
      </c>
      <c r="AF21" s="387"/>
      <c r="AG21" s="388"/>
      <c r="AH21" s="379" t="s">
        <v>288</v>
      </c>
      <c r="AI21" s="379"/>
      <c r="AJ21" s="379"/>
      <c r="AK21" s="379"/>
      <c r="AL21" s="379"/>
      <c r="AM21" s="379"/>
      <c r="AN21" s="379"/>
      <c r="AO21" s="379"/>
      <c r="AP21" s="379"/>
      <c r="AQ21" s="69"/>
      <c r="BI21" s="380" t="s">
        <v>254</v>
      </c>
      <c r="BJ21" s="380"/>
      <c r="BK21" s="373"/>
      <c r="BL21" s="380" t="s">
        <v>344</v>
      </c>
      <c r="BM21" s="380" t="s">
        <v>346</v>
      </c>
      <c r="BN21" s="407">
        <f>ROUNDDOWN(+BF15/AH28,0)</f>
        <v>94</v>
      </c>
      <c r="BO21" s="407"/>
      <c r="BP21" s="57" t="s">
        <v>348</v>
      </c>
      <c r="BQ21" s="163">
        <f>ROUND(+BN21/D28*10000,0)</f>
        <v>51</v>
      </c>
      <c r="BR21" s="359"/>
      <c r="BS21" s="360"/>
      <c r="BT21" s="395">
        <f>ROUND(BN21/D28*Q28/Q30*10000,0)</f>
        <v>43</v>
      </c>
      <c r="BU21" s="396"/>
      <c r="BV21" s="193" t="s">
        <v>346</v>
      </c>
      <c r="BW21" s="195"/>
      <c r="BX21" s="57" t="s">
        <v>351</v>
      </c>
      <c r="BY21" s="163">
        <f>ROUND(+BN21/D28*H28/H30*10000,0)</f>
        <v>42</v>
      </c>
      <c r="BZ21" s="409">
        <f>+BN21*AH28</f>
        <v>73696</v>
      </c>
      <c r="CA21" s="410"/>
      <c r="CB21" s="403">
        <f>+BF15-BZ21</f>
        <v>304</v>
      </c>
      <c r="CC21" s="404"/>
      <c r="CE21" s="72"/>
      <c r="CF21" s="72" t="s">
        <v>371</v>
      </c>
      <c r="CG21" s="72"/>
      <c r="CH21" s="72"/>
      <c r="CI21" s="72"/>
      <c r="CJ21" s="72"/>
      <c r="CK21" s="72"/>
      <c r="CL21" s="72"/>
      <c r="CM21" s="72"/>
      <c r="CN21" s="72"/>
      <c r="CO21" s="72"/>
      <c r="CP21" s="72"/>
      <c r="CQ21" s="72"/>
      <c r="CR21" s="72"/>
      <c r="CS21" s="72"/>
      <c r="CT21" s="72"/>
      <c r="CU21" s="72"/>
      <c r="CV21" s="72"/>
      <c r="CW21" s="72"/>
      <c r="CX21" s="72"/>
      <c r="CY21" s="72"/>
      <c r="CZ21" s="72"/>
      <c r="DA21" s="72" t="s">
        <v>372</v>
      </c>
      <c r="DB21" s="72"/>
      <c r="DC21" s="72"/>
      <c r="DD21" s="72"/>
      <c r="DE21" s="72"/>
      <c r="DF21" s="72"/>
    </row>
    <row r="22" spans="1:110" ht="14.25" customHeight="1" thickBot="1">
      <c r="A22" s="332"/>
      <c r="B22" s="324"/>
      <c r="C22" s="335"/>
      <c r="D22" s="311"/>
      <c r="E22" s="311"/>
      <c r="F22" s="312"/>
      <c r="G22" s="328"/>
      <c r="H22" s="329"/>
      <c r="I22" s="330"/>
      <c r="J22" s="328"/>
      <c r="K22" s="329"/>
      <c r="L22" s="330"/>
      <c r="M22" s="328"/>
      <c r="N22" s="329"/>
      <c r="O22" s="330"/>
      <c r="P22" s="328"/>
      <c r="Q22" s="329"/>
      <c r="R22" s="330"/>
      <c r="S22" s="328"/>
      <c r="T22" s="329"/>
      <c r="U22" s="330"/>
      <c r="V22" s="328"/>
      <c r="W22" s="329"/>
      <c r="X22" s="330"/>
      <c r="Y22" s="328"/>
      <c r="Z22" s="329"/>
      <c r="AA22" s="330"/>
      <c r="AB22" s="328"/>
      <c r="AC22" s="329"/>
      <c r="AD22" s="330"/>
      <c r="AE22" s="365"/>
      <c r="AF22" s="366"/>
      <c r="AG22" s="367"/>
      <c r="AH22" s="389"/>
      <c r="AI22" s="389"/>
      <c r="AJ22" s="389"/>
      <c r="AK22" s="389"/>
      <c r="AL22" s="389"/>
      <c r="AM22" s="389"/>
      <c r="AN22" s="389"/>
      <c r="AO22" s="389"/>
      <c r="AP22" s="389"/>
      <c r="AQ22" s="69"/>
      <c r="BI22" s="380"/>
      <c r="BJ22" s="380"/>
      <c r="BK22" s="374"/>
      <c r="BL22" s="380"/>
      <c r="BM22" s="380"/>
      <c r="BN22" s="408"/>
      <c r="BO22" s="408"/>
      <c r="BP22" s="394">
        <v>10000</v>
      </c>
      <c r="BQ22" s="201"/>
      <c r="BR22" s="361"/>
      <c r="BS22" s="362"/>
      <c r="BT22" s="394">
        <v>10000</v>
      </c>
      <c r="BU22" s="201"/>
      <c r="BV22" s="199"/>
      <c r="BW22" s="201"/>
      <c r="BX22" s="394">
        <v>10000</v>
      </c>
      <c r="BY22" s="201"/>
      <c r="BZ22" s="357"/>
      <c r="CA22" s="358"/>
      <c r="CB22" s="405"/>
      <c r="CC22" s="406"/>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row>
    <row r="23" spans="1:110" ht="14.25" customHeight="1" thickBot="1">
      <c r="BI23" s="380" t="s">
        <v>255</v>
      </c>
      <c r="BJ23" s="380"/>
      <c r="BK23" s="373"/>
      <c r="BL23" s="380" t="s">
        <v>344</v>
      </c>
      <c r="BM23" s="380" t="s">
        <v>346</v>
      </c>
      <c r="BN23" s="407">
        <f>ROUNDDOWN(+BF17/AH28,0)</f>
        <v>167</v>
      </c>
      <c r="BO23" s="407"/>
      <c r="BP23" s="193">
        <v>91</v>
      </c>
      <c r="BQ23" s="195"/>
      <c r="BR23" s="359"/>
      <c r="BS23" s="360"/>
      <c r="BT23" s="57" t="s">
        <v>238</v>
      </c>
      <c r="BU23" s="163">
        <f>ROUND(BN23/D28*Q28/Q30*10000,0)</f>
        <v>76</v>
      </c>
      <c r="BV23" s="193" t="s">
        <v>346</v>
      </c>
      <c r="BW23" s="195"/>
      <c r="BX23" s="395">
        <f>ROUND(+BN23/D28*H28/H30*10000,0)</f>
        <v>75</v>
      </c>
      <c r="BY23" s="396"/>
      <c r="BZ23" s="355">
        <f>+BN23*AH28</f>
        <v>130928</v>
      </c>
      <c r="CA23" s="356"/>
      <c r="CB23" s="397" t="s">
        <v>220</v>
      </c>
      <c r="CC23" s="426">
        <f>+BF17-BZ23</f>
        <v>472</v>
      </c>
      <c r="CE23" s="72"/>
      <c r="CF23" s="77" t="s">
        <v>373</v>
      </c>
      <c r="CG23" s="77"/>
      <c r="CH23" s="77"/>
      <c r="CI23" s="77"/>
      <c r="CJ23" s="77"/>
      <c r="CK23" s="77"/>
      <c r="CL23" s="77"/>
      <c r="CM23" s="77"/>
      <c r="CN23" s="78"/>
      <c r="CO23" s="78"/>
      <c r="CP23" s="78"/>
      <c r="CQ23" s="78"/>
      <c r="CR23" s="78"/>
      <c r="CS23" s="78"/>
      <c r="CT23" s="78"/>
      <c r="CU23" s="78"/>
      <c r="CV23" s="78"/>
      <c r="CW23" s="78"/>
      <c r="CX23" s="78"/>
      <c r="CY23" s="78"/>
      <c r="CZ23" s="79"/>
      <c r="DA23" s="79"/>
      <c r="DB23" s="79"/>
      <c r="DC23" s="79"/>
      <c r="DD23" s="79"/>
      <c r="DE23" s="79"/>
      <c r="DF23" s="72"/>
    </row>
    <row r="24" spans="1:110" ht="14.25" customHeight="1" thickBot="1">
      <c r="A24" s="48" t="s">
        <v>289</v>
      </c>
      <c r="BI24" s="380"/>
      <c r="BJ24" s="380"/>
      <c r="BK24" s="374"/>
      <c r="BL24" s="380"/>
      <c r="BM24" s="380"/>
      <c r="BN24" s="408"/>
      <c r="BO24" s="408"/>
      <c r="BP24" s="394">
        <v>10000</v>
      </c>
      <c r="BQ24" s="201"/>
      <c r="BR24" s="361"/>
      <c r="BS24" s="362"/>
      <c r="BT24" s="394">
        <v>10000</v>
      </c>
      <c r="BU24" s="201"/>
      <c r="BV24" s="199"/>
      <c r="BW24" s="201"/>
      <c r="BX24" s="394">
        <v>10000</v>
      </c>
      <c r="BY24" s="201"/>
      <c r="BZ24" s="357"/>
      <c r="CA24" s="358"/>
      <c r="CB24" s="398"/>
      <c r="CC24" s="400"/>
      <c r="CE24" s="72"/>
      <c r="CF24" s="77"/>
      <c r="CG24" s="77" t="s">
        <v>374</v>
      </c>
      <c r="CH24" s="80"/>
      <c r="CI24" s="80"/>
      <c r="CJ24" s="77"/>
      <c r="CK24" s="77"/>
      <c r="CL24" s="77"/>
      <c r="CM24" s="77"/>
      <c r="CN24" s="72"/>
      <c r="CO24" s="72"/>
      <c r="CP24" s="72"/>
      <c r="CQ24" s="72"/>
      <c r="CR24" s="72"/>
      <c r="CS24" s="72"/>
      <c r="CT24" s="72"/>
      <c r="CU24" s="72"/>
      <c r="CV24" s="72"/>
      <c r="CW24" s="72"/>
      <c r="CX24" s="72"/>
      <c r="CY24" s="72"/>
      <c r="CZ24" s="72"/>
      <c r="DA24" s="72"/>
      <c r="DB24" s="72"/>
      <c r="DC24" s="72"/>
      <c r="DD24" s="72"/>
      <c r="DE24" s="72"/>
      <c r="DF24" s="72"/>
    </row>
    <row r="25" spans="1:110" ht="14.25" customHeight="1" thickBot="1">
      <c r="A25" s="193" t="s">
        <v>290</v>
      </c>
      <c r="B25" s="194"/>
      <c r="C25" s="194"/>
      <c r="D25" s="313" t="s">
        <v>259</v>
      </c>
      <c r="E25" s="194"/>
      <c r="F25" s="194"/>
      <c r="G25" s="195"/>
      <c r="H25" s="313" t="s">
        <v>260</v>
      </c>
      <c r="I25" s="194"/>
      <c r="J25" s="194"/>
      <c r="K25" s="195"/>
      <c r="L25" s="313" t="s">
        <v>258</v>
      </c>
      <c r="M25" s="194"/>
      <c r="N25" s="194"/>
      <c r="O25" s="194"/>
      <c r="P25" s="195"/>
      <c r="Q25" s="313" t="s">
        <v>261</v>
      </c>
      <c r="R25" s="194"/>
      <c r="S25" s="194"/>
      <c r="T25" s="194"/>
      <c r="U25" s="195"/>
      <c r="V25" s="313" t="s">
        <v>262</v>
      </c>
      <c r="W25" s="413"/>
      <c r="X25" s="413"/>
      <c r="Y25" s="413"/>
      <c r="Z25" s="413"/>
      <c r="AA25" s="314"/>
      <c r="AB25" s="313" t="s">
        <v>263</v>
      </c>
      <c r="AC25" s="194"/>
      <c r="AD25" s="194"/>
      <c r="AE25" s="194"/>
      <c r="AF25" s="194"/>
      <c r="AG25" s="313" t="s">
        <v>264</v>
      </c>
      <c r="AH25" s="413"/>
      <c r="AI25" s="413"/>
      <c r="AJ25" s="413"/>
      <c r="AK25" s="413"/>
      <c r="AL25" s="314"/>
      <c r="BI25" s="193" t="s">
        <v>256</v>
      </c>
      <c r="BJ25" s="195"/>
      <c r="BK25" s="380" t="s">
        <v>257</v>
      </c>
      <c r="BL25" s="380" t="s">
        <v>345</v>
      </c>
      <c r="BM25" s="380" t="s">
        <v>346</v>
      </c>
      <c r="BN25" s="380">
        <v>50</v>
      </c>
      <c r="BO25" s="380"/>
      <c r="BP25" s="359"/>
      <c r="BQ25" s="360"/>
      <c r="BR25" s="57" t="s">
        <v>221</v>
      </c>
      <c r="BS25" s="163">
        <f>ROUND(+BN25/D29*10000,0)</f>
        <v>108</v>
      </c>
      <c r="BT25" s="395">
        <f>ROUND(BN25/D29*Q29/Q30*10000,0)</f>
        <v>18</v>
      </c>
      <c r="BU25" s="396"/>
      <c r="BV25" s="193" t="s">
        <v>346</v>
      </c>
      <c r="BW25" s="195"/>
      <c r="BX25" s="57" t="s">
        <v>222</v>
      </c>
      <c r="BY25" s="163">
        <f>ROUND(+BN25/D29*H29/H30*10000,0)</f>
        <v>19</v>
      </c>
      <c r="BZ25" s="393">
        <v>32350</v>
      </c>
      <c r="CA25" s="194"/>
      <c r="CB25" s="397" t="s">
        <v>226</v>
      </c>
      <c r="CC25" s="399">
        <f>+BG19-BZ25-BZ27</f>
        <v>466</v>
      </c>
      <c r="CE25" s="72"/>
      <c r="CF25" s="77"/>
      <c r="CG25" s="77" t="s">
        <v>375</v>
      </c>
      <c r="CH25" s="77"/>
      <c r="CI25" s="77"/>
      <c r="CJ25" s="77"/>
      <c r="CK25" s="77"/>
      <c r="CL25" s="77"/>
      <c r="CM25" s="77"/>
      <c r="CN25" s="72"/>
      <c r="CO25" s="72"/>
      <c r="CP25" s="72"/>
      <c r="CQ25" s="72"/>
      <c r="CR25" s="72"/>
      <c r="CS25" s="72"/>
      <c r="CT25" s="72"/>
      <c r="CU25" s="72"/>
      <c r="CV25" s="72"/>
      <c r="CW25" s="72"/>
      <c r="CX25" s="72"/>
      <c r="CY25" s="72"/>
      <c r="CZ25" s="72"/>
      <c r="DA25" s="72"/>
      <c r="DB25" s="72"/>
      <c r="DC25" s="72"/>
      <c r="DD25" s="72"/>
      <c r="DE25" s="72"/>
      <c r="DF25" s="72"/>
    </row>
    <row r="26" spans="1:110" ht="14.25" customHeight="1" thickBot="1">
      <c r="A26" s="196"/>
      <c r="B26" s="197"/>
      <c r="C26" s="197"/>
      <c r="D26" s="196"/>
      <c r="E26" s="197"/>
      <c r="F26" s="197"/>
      <c r="G26" s="198"/>
      <c r="H26" s="196"/>
      <c r="I26" s="197"/>
      <c r="J26" s="197"/>
      <c r="K26" s="198"/>
      <c r="L26" s="196"/>
      <c r="M26" s="197"/>
      <c r="N26" s="197"/>
      <c r="O26" s="197"/>
      <c r="P26" s="198"/>
      <c r="Q26" s="196"/>
      <c r="R26" s="197"/>
      <c r="S26" s="197"/>
      <c r="T26" s="197"/>
      <c r="U26" s="198"/>
      <c r="V26" s="315"/>
      <c r="W26" s="414"/>
      <c r="X26" s="414"/>
      <c r="Y26" s="414"/>
      <c r="Z26" s="414"/>
      <c r="AA26" s="316"/>
      <c r="AB26" s="196"/>
      <c r="AC26" s="197"/>
      <c r="AD26" s="197"/>
      <c r="AE26" s="197"/>
      <c r="AF26" s="197"/>
      <c r="AG26" s="315"/>
      <c r="AH26" s="414"/>
      <c r="AI26" s="414"/>
      <c r="AJ26" s="414"/>
      <c r="AK26" s="414"/>
      <c r="AL26" s="316"/>
      <c r="BI26" s="196"/>
      <c r="BJ26" s="198"/>
      <c r="BK26" s="380"/>
      <c r="BL26" s="380"/>
      <c r="BM26" s="380"/>
      <c r="BN26" s="333"/>
      <c r="BO26" s="333"/>
      <c r="BP26" s="361"/>
      <c r="BQ26" s="362"/>
      <c r="BR26" s="394">
        <v>10000</v>
      </c>
      <c r="BS26" s="201"/>
      <c r="BT26" s="394">
        <v>10000</v>
      </c>
      <c r="BU26" s="201"/>
      <c r="BV26" s="199"/>
      <c r="BW26" s="201"/>
      <c r="BX26" s="394">
        <v>10000</v>
      </c>
      <c r="BY26" s="201"/>
      <c r="BZ26" s="199"/>
      <c r="CA26" s="200"/>
      <c r="CB26" s="411"/>
      <c r="CC26" s="412"/>
      <c r="CE26" s="72"/>
      <c r="CF26" s="77"/>
      <c r="CG26" s="77" t="s">
        <v>376</v>
      </c>
      <c r="CH26" s="77"/>
      <c r="CI26" s="81" t="s">
        <v>231</v>
      </c>
      <c r="CJ26" s="302"/>
      <c r="CK26" s="302"/>
      <c r="CL26" s="302"/>
      <c r="CM26" s="303"/>
      <c r="CN26" s="72" t="s">
        <v>377</v>
      </c>
      <c r="CO26" s="72"/>
      <c r="CP26" s="72"/>
      <c r="CQ26" s="72"/>
      <c r="CR26" s="72"/>
      <c r="CS26" s="72"/>
      <c r="CT26" s="72"/>
      <c r="CU26" s="81" t="s">
        <v>231</v>
      </c>
      <c r="CV26" s="302"/>
      <c r="CW26" s="302"/>
      <c r="CX26" s="302"/>
      <c r="CY26" s="303"/>
      <c r="CZ26" s="72" t="s">
        <v>378</v>
      </c>
      <c r="DA26" s="72"/>
      <c r="DB26" s="72"/>
      <c r="DC26" s="72"/>
      <c r="DD26" s="72"/>
      <c r="DE26" s="72"/>
      <c r="DF26" s="72"/>
    </row>
    <row r="27" spans="1:110" ht="14.25" customHeight="1" thickBot="1">
      <c r="A27" s="199"/>
      <c r="B27" s="200"/>
      <c r="C27" s="200"/>
      <c r="D27" s="199"/>
      <c r="E27" s="200"/>
      <c r="F27" s="200"/>
      <c r="G27" s="201"/>
      <c r="H27" s="199"/>
      <c r="I27" s="200"/>
      <c r="J27" s="200"/>
      <c r="K27" s="201"/>
      <c r="L27" s="199"/>
      <c r="M27" s="200"/>
      <c r="N27" s="200"/>
      <c r="O27" s="200"/>
      <c r="P27" s="201"/>
      <c r="Q27" s="199"/>
      <c r="R27" s="200"/>
      <c r="S27" s="200"/>
      <c r="T27" s="200"/>
      <c r="U27" s="201"/>
      <c r="V27" s="317"/>
      <c r="W27" s="415"/>
      <c r="X27" s="415"/>
      <c r="Y27" s="415"/>
      <c r="Z27" s="415"/>
      <c r="AA27" s="318"/>
      <c r="AB27" s="199"/>
      <c r="AC27" s="200"/>
      <c r="AD27" s="200"/>
      <c r="AE27" s="200"/>
      <c r="AF27" s="200"/>
      <c r="AG27" s="317"/>
      <c r="AH27" s="415"/>
      <c r="AI27" s="415"/>
      <c r="AJ27" s="415"/>
      <c r="AK27" s="415"/>
      <c r="AL27" s="318"/>
      <c r="BI27" s="196"/>
      <c r="BJ27" s="198"/>
      <c r="BK27" s="373"/>
      <c r="BL27" s="380" t="s">
        <v>344</v>
      </c>
      <c r="BM27" s="191" t="s">
        <v>346</v>
      </c>
      <c r="BN27" s="397" t="s">
        <v>223</v>
      </c>
      <c r="BO27" s="402">
        <f>+ROUNDDOWN(CA29/AH28,0)</f>
        <v>101</v>
      </c>
      <c r="BP27" s="395">
        <f>ROUND(+BO27/D28*10000,0)</f>
        <v>55</v>
      </c>
      <c r="BQ27" s="396"/>
      <c r="BR27" s="359"/>
      <c r="BS27" s="360"/>
      <c r="BT27" s="395">
        <f>ROUND(BO27/D28*Q28/Q30*10000,0)</f>
        <v>46</v>
      </c>
      <c r="BU27" s="396"/>
      <c r="BV27" s="193" t="s">
        <v>346</v>
      </c>
      <c r="BW27" s="195"/>
      <c r="BX27" s="57" t="s">
        <v>225</v>
      </c>
      <c r="BY27" s="163">
        <f>ROUND(+BO27/D28*H28/H30*10000,0)</f>
        <v>45</v>
      </c>
      <c r="BZ27" s="355">
        <f>+BO27*AH28</f>
        <v>79184</v>
      </c>
      <c r="CA27" s="424"/>
      <c r="CB27" s="411"/>
      <c r="CC27" s="412"/>
      <c r="CE27" s="72"/>
      <c r="CF27" s="72"/>
      <c r="CG27" s="72" t="s">
        <v>379</v>
      </c>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row>
    <row r="28" spans="1:110" ht="14.25" customHeight="1" thickBot="1">
      <c r="A28" s="191" t="s">
        <v>291</v>
      </c>
      <c r="B28" s="304"/>
      <c r="C28" s="192"/>
      <c r="D28" s="416">
        <v>18300</v>
      </c>
      <c r="E28" s="417"/>
      <c r="F28" s="417"/>
      <c r="G28" s="418"/>
      <c r="H28" s="416">
        <v>5350</v>
      </c>
      <c r="I28" s="417"/>
      <c r="J28" s="417"/>
      <c r="K28" s="418"/>
      <c r="L28" s="416">
        <v>292</v>
      </c>
      <c r="M28" s="417"/>
      <c r="N28" s="417"/>
      <c r="O28" s="417"/>
      <c r="P28" s="418"/>
      <c r="Q28" s="416">
        <v>9000</v>
      </c>
      <c r="R28" s="417"/>
      <c r="S28" s="417"/>
      <c r="T28" s="417"/>
      <c r="U28" s="418"/>
      <c r="V28" s="419">
        <f>+Q28/D28*1000</f>
        <v>491.80327868852459</v>
      </c>
      <c r="W28" s="420"/>
      <c r="X28" s="420"/>
      <c r="Y28" s="420"/>
      <c r="Z28" s="420"/>
      <c r="AA28" s="421"/>
      <c r="AB28" s="416">
        <v>14350</v>
      </c>
      <c r="AC28" s="417"/>
      <c r="AD28" s="417"/>
      <c r="AE28" s="417"/>
      <c r="AF28" s="418"/>
      <c r="AG28" s="54" t="s">
        <v>265</v>
      </c>
      <c r="AH28" s="422">
        <f>ROUND(+AB28/D28*1000,0)</f>
        <v>784</v>
      </c>
      <c r="AI28" s="422"/>
      <c r="AJ28" s="422"/>
      <c r="AK28" s="422"/>
      <c r="AL28" s="423"/>
      <c r="BI28" s="199"/>
      <c r="BJ28" s="201"/>
      <c r="BK28" s="374"/>
      <c r="BL28" s="380"/>
      <c r="BM28" s="191"/>
      <c r="BN28" s="398"/>
      <c r="BO28" s="400"/>
      <c r="BP28" s="394">
        <v>10000</v>
      </c>
      <c r="BQ28" s="201"/>
      <c r="BR28" s="361"/>
      <c r="BS28" s="362"/>
      <c r="BT28" s="394">
        <v>10000</v>
      </c>
      <c r="BU28" s="201"/>
      <c r="BV28" s="199"/>
      <c r="BW28" s="201"/>
      <c r="BX28" s="394">
        <v>10000</v>
      </c>
      <c r="BY28" s="201"/>
      <c r="BZ28" s="357"/>
      <c r="CA28" s="425"/>
      <c r="CB28" s="398"/>
      <c r="CC28" s="400"/>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row>
    <row r="29" spans="1:110" ht="14.25" customHeight="1">
      <c r="A29" s="191" t="s">
        <v>292</v>
      </c>
      <c r="B29" s="304"/>
      <c r="C29" s="192"/>
      <c r="D29" s="416">
        <v>4620</v>
      </c>
      <c r="E29" s="417"/>
      <c r="F29" s="417"/>
      <c r="G29" s="418"/>
      <c r="H29" s="416">
        <v>1150</v>
      </c>
      <c r="I29" s="417"/>
      <c r="J29" s="417"/>
      <c r="K29" s="418"/>
      <c r="L29" s="419">
        <f>+H29/D29*1000</f>
        <v>248.91774891774892</v>
      </c>
      <c r="M29" s="420"/>
      <c r="N29" s="420"/>
      <c r="O29" s="420"/>
      <c r="P29" s="421"/>
      <c r="Q29" s="416">
        <v>1840</v>
      </c>
      <c r="R29" s="417"/>
      <c r="S29" s="417"/>
      <c r="T29" s="417"/>
      <c r="U29" s="418"/>
      <c r="V29" s="416">
        <v>398</v>
      </c>
      <c r="W29" s="417"/>
      <c r="X29" s="417"/>
      <c r="Y29" s="417"/>
      <c r="Z29" s="417"/>
      <c r="AA29" s="418"/>
      <c r="AB29" s="416">
        <v>2990</v>
      </c>
      <c r="AC29" s="417"/>
      <c r="AD29" s="417"/>
      <c r="AE29" s="417"/>
      <c r="AF29" s="418"/>
      <c r="AG29" s="54" t="s">
        <v>266</v>
      </c>
      <c r="AH29" s="422">
        <f>ROUND(+AB29/D29*1000,0)</f>
        <v>647</v>
      </c>
      <c r="AI29" s="422"/>
      <c r="AJ29" s="422"/>
      <c r="AK29" s="422"/>
      <c r="AL29" s="423"/>
      <c r="CA29" s="165">
        <f>+BG19-BZ25</f>
        <v>79650</v>
      </c>
      <c r="CE29" s="72"/>
      <c r="CF29" s="77"/>
      <c r="CG29" s="72"/>
      <c r="CH29" s="72"/>
      <c r="CI29" s="72"/>
      <c r="CJ29" s="72"/>
      <c r="CK29" s="72"/>
      <c r="CL29" s="72"/>
      <c r="CM29" s="72"/>
      <c r="CN29" s="79"/>
      <c r="CO29" s="79"/>
      <c r="CP29" s="79"/>
      <c r="CQ29" s="79"/>
      <c r="CR29" s="79"/>
      <c r="CS29" s="79"/>
      <c r="CT29" s="79"/>
      <c r="CU29" s="79"/>
      <c r="CV29" s="79"/>
      <c r="CW29" s="79"/>
      <c r="CX29" s="79"/>
      <c r="CY29" s="79"/>
      <c r="CZ29" s="79"/>
      <c r="DA29" s="79"/>
      <c r="DB29" s="79"/>
      <c r="DC29" s="79"/>
      <c r="DD29" s="79"/>
      <c r="DE29" s="79"/>
      <c r="DF29" s="72"/>
    </row>
    <row r="30" spans="1:110" ht="14.25" customHeight="1">
      <c r="A30" s="191" t="s">
        <v>293</v>
      </c>
      <c r="B30" s="304"/>
      <c r="C30" s="192"/>
      <c r="D30" s="416">
        <v>22920</v>
      </c>
      <c r="E30" s="417"/>
      <c r="F30" s="417"/>
      <c r="G30" s="418"/>
      <c r="H30" s="416">
        <v>6500</v>
      </c>
      <c r="I30" s="417"/>
      <c r="J30" s="417"/>
      <c r="K30" s="418"/>
      <c r="L30" s="416">
        <v>284</v>
      </c>
      <c r="M30" s="417"/>
      <c r="N30" s="417"/>
      <c r="O30" s="417"/>
      <c r="P30" s="418"/>
      <c r="Q30" s="416">
        <v>10840</v>
      </c>
      <c r="R30" s="417"/>
      <c r="S30" s="417"/>
      <c r="T30" s="417"/>
      <c r="U30" s="418"/>
      <c r="V30" s="416">
        <v>473</v>
      </c>
      <c r="W30" s="417"/>
      <c r="X30" s="417"/>
      <c r="Y30" s="417"/>
      <c r="Z30" s="417"/>
      <c r="AA30" s="418"/>
      <c r="AB30" s="416">
        <v>17340</v>
      </c>
      <c r="AC30" s="417"/>
      <c r="AD30" s="417"/>
      <c r="AE30" s="417"/>
      <c r="AF30" s="418"/>
      <c r="AG30" s="54"/>
      <c r="AH30" s="304">
        <v>757</v>
      </c>
      <c r="AI30" s="304"/>
      <c r="AJ30" s="304"/>
      <c r="AK30" s="304"/>
      <c r="AL30" s="19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row>
    <row r="31" spans="1:110" ht="14.25" customHeight="1">
      <c r="A31" s="48" t="s">
        <v>294</v>
      </c>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row>
    <row r="32" spans="1:110" ht="14.25" customHeight="1">
      <c r="A32" s="48" t="s">
        <v>295</v>
      </c>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row>
    <row r="33" spans="83:110" ht="14.25" customHeight="1">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row>
    <row r="34" spans="83:110" ht="14.25" customHeight="1">
      <c r="CE34" s="72"/>
      <c r="CF34" s="77"/>
      <c r="CG34" s="72"/>
      <c r="CH34" s="72"/>
      <c r="CI34" s="72"/>
      <c r="CJ34" s="72"/>
      <c r="CK34" s="72"/>
      <c r="CL34" s="72"/>
      <c r="CM34" s="72"/>
      <c r="CN34" s="79"/>
      <c r="CO34" s="79"/>
      <c r="CP34" s="79"/>
      <c r="CQ34" s="79"/>
      <c r="CR34" s="79"/>
      <c r="CS34" s="79"/>
      <c r="CT34" s="79"/>
      <c r="CU34" s="79"/>
      <c r="CV34" s="79"/>
      <c r="CW34" s="79"/>
      <c r="CX34" s="79"/>
      <c r="CY34" s="79"/>
      <c r="CZ34" s="79"/>
      <c r="DA34" s="79"/>
      <c r="DB34" s="79"/>
      <c r="DC34" s="79"/>
      <c r="DD34" s="79"/>
      <c r="DE34" s="79"/>
      <c r="DF34" s="72"/>
    </row>
    <row r="35" spans="83:110" ht="14.25" customHeight="1">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row>
    <row r="36" spans="83:110" ht="14.25" customHeight="1">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row>
    <row r="37" spans="83:110" ht="14.25" customHeight="1">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row>
    <row r="38" spans="83:110" ht="18" customHeight="1">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row>
    <row r="39" spans="83:110" ht="18" customHeight="1">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row>
    <row r="40" spans="83:110" ht="18" customHeight="1">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row>
    <row r="41" spans="83:110" ht="18" customHeight="1">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row>
    <row r="42" spans="83:110" ht="18" customHeight="1">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row>
    <row r="43" spans="83:110" ht="18" customHeight="1">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row>
    <row r="44" spans="83:110" ht="18" customHeight="1">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row>
    <row r="45" spans="83:110" ht="18" customHeight="1"/>
    <row r="46" spans="83:110" ht="18" customHeight="1"/>
    <row r="47" spans="83:110" ht="18" customHeight="1"/>
    <row r="48" spans="83:110" ht="18" customHeight="1"/>
    <row r="49" ht="18" customHeight="1"/>
    <row r="50" ht="18" customHeight="1"/>
    <row r="51" ht="18" customHeight="1"/>
    <row r="52" ht="18" customHeight="1"/>
    <row r="53" ht="18" customHeight="1"/>
    <row r="54" ht="18" customHeight="1"/>
    <row r="55" ht="18" customHeight="1"/>
    <row r="56" ht="18" customHeight="1"/>
  </sheetData>
  <sheetProtection password="A167" sheet="1" objects="1" scenarios="1"/>
  <mergeCells count="294">
    <mergeCell ref="CJ26:CM26"/>
    <mergeCell ref="CV26:CY26"/>
    <mergeCell ref="AH30:AL30"/>
    <mergeCell ref="CR8:CU8"/>
    <mergeCell ref="D30:G30"/>
    <mergeCell ref="H30:K30"/>
    <mergeCell ref="L30:P30"/>
    <mergeCell ref="Q30:U30"/>
    <mergeCell ref="V30:AA30"/>
    <mergeCell ref="AB30:AF30"/>
    <mergeCell ref="BP28:BQ28"/>
    <mergeCell ref="BT28:BU28"/>
    <mergeCell ref="BX28:BY28"/>
    <mergeCell ref="BV27:BW28"/>
    <mergeCell ref="BZ27:CA28"/>
    <mergeCell ref="BP24:BQ24"/>
    <mergeCell ref="BT24:BU24"/>
    <mergeCell ref="BX24:BY24"/>
    <mergeCell ref="BR23:BS24"/>
    <mergeCell ref="BV23:BW24"/>
    <mergeCell ref="BX23:BY23"/>
    <mergeCell ref="BZ23:CA24"/>
    <mergeCell ref="CB23:CB24"/>
    <mergeCell ref="CC23:CC24"/>
    <mergeCell ref="A29:C29"/>
    <mergeCell ref="D29:G29"/>
    <mergeCell ref="H29:K29"/>
    <mergeCell ref="L29:P29"/>
    <mergeCell ref="Q29:U29"/>
    <mergeCell ref="V29:AA29"/>
    <mergeCell ref="AB29:AF29"/>
    <mergeCell ref="BR27:BS28"/>
    <mergeCell ref="BT27:BU27"/>
    <mergeCell ref="A28:C28"/>
    <mergeCell ref="D28:G28"/>
    <mergeCell ref="H28:K28"/>
    <mergeCell ref="L28:P28"/>
    <mergeCell ref="Q28:U28"/>
    <mergeCell ref="V28:AA28"/>
    <mergeCell ref="BK27:BK28"/>
    <mergeCell ref="BL27:BL28"/>
    <mergeCell ref="BM27:BM28"/>
    <mergeCell ref="BN27:BN28"/>
    <mergeCell ref="BO27:BO28"/>
    <mergeCell ref="AB28:AF28"/>
    <mergeCell ref="AH28:AL28"/>
    <mergeCell ref="AH29:AL29"/>
    <mergeCell ref="A30:C30"/>
    <mergeCell ref="BP25:BQ26"/>
    <mergeCell ref="BT25:BU25"/>
    <mergeCell ref="BV25:BW26"/>
    <mergeCell ref="BZ25:CA26"/>
    <mergeCell ref="CB25:CB28"/>
    <mergeCell ref="CC25:CC28"/>
    <mergeCell ref="BR26:BS26"/>
    <mergeCell ref="BT26:BU26"/>
    <mergeCell ref="BX26:BY26"/>
    <mergeCell ref="BP27:BQ27"/>
    <mergeCell ref="AG25:AL27"/>
    <mergeCell ref="BI25:BJ28"/>
    <mergeCell ref="BK25:BK26"/>
    <mergeCell ref="BL25:BL26"/>
    <mergeCell ref="BM25:BM26"/>
    <mergeCell ref="BN25:BO26"/>
    <mergeCell ref="A25:C27"/>
    <mergeCell ref="D25:G27"/>
    <mergeCell ref="H25:K27"/>
    <mergeCell ref="L25:P27"/>
    <mergeCell ref="Q25:U27"/>
    <mergeCell ref="V25:AA27"/>
    <mergeCell ref="AB25:AF27"/>
    <mergeCell ref="CB21:CC22"/>
    <mergeCell ref="BP22:BQ22"/>
    <mergeCell ref="BT22:BU22"/>
    <mergeCell ref="BX22:BY22"/>
    <mergeCell ref="BI23:BJ24"/>
    <mergeCell ref="BK23:BK24"/>
    <mergeCell ref="BL23:BL24"/>
    <mergeCell ref="BM23:BM24"/>
    <mergeCell ref="BN23:BO24"/>
    <mergeCell ref="BP23:BQ23"/>
    <mergeCell ref="BM21:BM22"/>
    <mergeCell ref="BN21:BO22"/>
    <mergeCell ref="BR21:BS22"/>
    <mergeCell ref="BT21:BU21"/>
    <mergeCell ref="BV21:BW22"/>
    <mergeCell ref="BZ21:CA22"/>
    <mergeCell ref="AE21:AG22"/>
    <mergeCell ref="AH21:AP22"/>
    <mergeCell ref="BI21:BJ22"/>
    <mergeCell ref="BK21:BK22"/>
    <mergeCell ref="BL21:BL22"/>
    <mergeCell ref="BZ19:BZ20"/>
    <mergeCell ref="CA19:CA20"/>
    <mergeCell ref="BR20:BS20"/>
    <mergeCell ref="BT20:BU20"/>
    <mergeCell ref="BX20:BY20"/>
    <mergeCell ref="BC19:BC20"/>
    <mergeCell ref="BD19:BE20"/>
    <mergeCell ref="BK17:BK20"/>
    <mergeCell ref="BL17:BL18"/>
    <mergeCell ref="BM17:BM18"/>
    <mergeCell ref="BN17:BO18"/>
    <mergeCell ref="BL19:BL20"/>
    <mergeCell ref="BM19:BM20"/>
    <mergeCell ref="BN19:BN20"/>
    <mergeCell ref="BO19:BO20"/>
    <mergeCell ref="AZ17:AZ18"/>
    <mergeCell ref="BA17:BB18"/>
    <mergeCell ref="BC17:BC18"/>
    <mergeCell ref="AS17:AS18"/>
    <mergeCell ref="C21:F22"/>
    <mergeCell ref="G21:I22"/>
    <mergeCell ref="J21:L22"/>
    <mergeCell ref="M21:O22"/>
    <mergeCell ref="AU19:AV20"/>
    <mergeCell ref="AW19:AX20"/>
    <mergeCell ref="AY19:AZ20"/>
    <mergeCell ref="BA19:BB20"/>
    <mergeCell ref="AB19:AD20"/>
    <mergeCell ref="AE19:AG20"/>
    <mergeCell ref="AH19:AP20"/>
    <mergeCell ref="AR19:AR20"/>
    <mergeCell ref="AS19:AS20"/>
    <mergeCell ref="AT19:AT20"/>
    <mergeCell ref="J19:L20"/>
    <mergeCell ref="M19:O20"/>
    <mergeCell ref="P19:R20"/>
    <mergeCell ref="S19:U20"/>
    <mergeCell ref="V19:X22"/>
    <mergeCell ref="Y19:AA20"/>
    <mergeCell ref="P21:R22"/>
    <mergeCell ref="S21:U22"/>
    <mergeCell ref="Y21:AA22"/>
    <mergeCell ref="AB21:AD22"/>
    <mergeCell ref="AT17:AT18"/>
    <mergeCell ref="AU17:AV18"/>
    <mergeCell ref="AW17:AX18"/>
    <mergeCell ref="AY17:AY18"/>
    <mergeCell ref="BX17:BY17"/>
    <mergeCell ref="BZ17:CA18"/>
    <mergeCell ref="CB17:CC20"/>
    <mergeCell ref="BP18:BQ18"/>
    <mergeCell ref="BT18:BU18"/>
    <mergeCell ref="BX18:BY18"/>
    <mergeCell ref="BP19:BQ20"/>
    <mergeCell ref="BR19:BS19"/>
    <mergeCell ref="BV19:BW20"/>
    <mergeCell ref="BX19:BY19"/>
    <mergeCell ref="BR17:BS18"/>
    <mergeCell ref="BV17:BW18"/>
    <mergeCell ref="BX15:BY16"/>
    <mergeCell ref="BN16:BO16"/>
    <mergeCell ref="BP16:BQ16"/>
    <mergeCell ref="BR16:BS16"/>
    <mergeCell ref="BT16:BU16"/>
    <mergeCell ref="BP15:BU15"/>
    <mergeCell ref="BV15:BW16"/>
    <mergeCell ref="BD17:BE18"/>
    <mergeCell ref="BF17:BG18"/>
    <mergeCell ref="BI17:BJ20"/>
    <mergeCell ref="BF19:BF20"/>
    <mergeCell ref="BG19:BG20"/>
    <mergeCell ref="AW15:AX16"/>
    <mergeCell ref="AY15:AZ16"/>
    <mergeCell ref="BA15:BB16"/>
    <mergeCell ref="Y15:AA16"/>
    <mergeCell ref="AB15:AD16"/>
    <mergeCell ref="AE15:AG16"/>
    <mergeCell ref="AH15:AP16"/>
    <mergeCell ref="AR15:AR16"/>
    <mergeCell ref="AS15:AS16"/>
    <mergeCell ref="AB13:AD14"/>
    <mergeCell ref="AE13:AG14"/>
    <mergeCell ref="AH13:AP14"/>
    <mergeCell ref="AR13:AR14"/>
    <mergeCell ref="B17:B18"/>
    <mergeCell ref="C17:F18"/>
    <mergeCell ref="G17:I18"/>
    <mergeCell ref="J17:L18"/>
    <mergeCell ref="P17:R18"/>
    <mergeCell ref="S17:U18"/>
    <mergeCell ref="V17:X18"/>
    <mergeCell ref="Y17:AA18"/>
    <mergeCell ref="AB17:AD18"/>
    <mergeCell ref="AE17:AG18"/>
    <mergeCell ref="AH17:AP18"/>
    <mergeCell ref="AR17:AR18"/>
    <mergeCell ref="CB13:CC16"/>
    <mergeCell ref="BI14:BJ16"/>
    <mergeCell ref="BK14:BK16"/>
    <mergeCell ref="BL14:BU14"/>
    <mergeCell ref="BV14:BY14"/>
    <mergeCell ref="AS13:AS14"/>
    <mergeCell ref="AT13:AT14"/>
    <mergeCell ref="AU13:AV14"/>
    <mergeCell ref="AW13:AX14"/>
    <mergeCell ref="AY13:AZ14"/>
    <mergeCell ref="BA13:BB14"/>
    <mergeCell ref="BZ14:CA16"/>
    <mergeCell ref="BC13:BC14"/>
    <mergeCell ref="BD13:BE14"/>
    <mergeCell ref="BF13:BG14"/>
    <mergeCell ref="BI13:BK13"/>
    <mergeCell ref="BL13:CA13"/>
    <mergeCell ref="BC15:BC16"/>
    <mergeCell ref="BD15:BE16"/>
    <mergeCell ref="BF15:BG16"/>
    <mergeCell ref="BL15:BO15"/>
    <mergeCell ref="AT15:AT16"/>
    <mergeCell ref="AU15:AU16"/>
    <mergeCell ref="AV15:AV16"/>
    <mergeCell ref="BE11:BE12"/>
    <mergeCell ref="BF11:BG12"/>
    <mergeCell ref="A13:A14"/>
    <mergeCell ref="B13:B14"/>
    <mergeCell ref="C13:F14"/>
    <mergeCell ref="G13:I14"/>
    <mergeCell ref="J13:L14"/>
    <mergeCell ref="M13:O14"/>
    <mergeCell ref="P13:R14"/>
    <mergeCell ref="S13:U14"/>
    <mergeCell ref="AU11:AV12"/>
    <mergeCell ref="AW11:AX12"/>
    <mergeCell ref="AY11:AZ12"/>
    <mergeCell ref="BA11:BB12"/>
    <mergeCell ref="BC11:BC12"/>
    <mergeCell ref="BD11:BD12"/>
    <mergeCell ref="AB11:AD12"/>
    <mergeCell ref="AE11:AG12"/>
    <mergeCell ref="AH11:AP12"/>
    <mergeCell ref="AR11:AR12"/>
    <mergeCell ref="AS11:AS12"/>
    <mergeCell ref="AT11:AT12"/>
    <mergeCell ref="J11:L12"/>
    <mergeCell ref="M11:O12"/>
    <mergeCell ref="P11:R12"/>
    <mergeCell ref="S11:U12"/>
    <mergeCell ref="V11:X12"/>
    <mergeCell ref="Y11:AA12"/>
    <mergeCell ref="A11:A12"/>
    <mergeCell ref="B11:B12"/>
    <mergeCell ref="C11:F12"/>
    <mergeCell ref="G11:I12"/>
    <mergeCell ref="A19:A22"/>
    <mergeCell ref="B19:B20"/>
    <mergeCell ref="C19:F20"/>
    <mergeCell ref="G19:I20"/>
    <mergeCell ref="A15:A18"/>
    <mergeCell ref="B15:B16"/>
    <mergeCell ref="C15:F16"/>
    <mergeCell ref="G15:I16"/>
    <mergeCell ref="J15:L16"/>
    <mergeCell ref="M15:O18"/>
    <mergeCell ref="P15:R16"/>
    <mergeCell ref="S15:U16"/>
    <mergeCell ref="V15:X16"/>
    <mergeCell ref="V13:X14"/>
    <mergeCell ref="Y13:AA14"/>
    <mergeCell ref="B21:B22"/>
    <mergeCell ref="AW8:AX10"/>
    <mergeCell ref="AY8:AZ10"/>
    <mergeCell ref="BA8:BB10"/>
    <mergeCell ref="BC8:BC10"/>
    <mergeCell ref="BD8:BE10"/>
    <mergeCell ref="G9:I10"/>
    <mergeCell ref="J9:L10"/>
    <mergeCell ref="M9:O10"/>
    <mergeCell ref="P9:R10"/>
    <mergeCell ref="S9:U10"/>
    <mergeCell ref="A8:A10"/>
    <mergeCell ref="A2:AP6"/>
    <mergeCell ref="CL13:CP13"/>
    <mergeCell ref="DC13:DE13"/>
    <mergeCell ref="AR4:AS4"/>
    <mergeCell ref="AT4:BG4"/>
    <mergeCell ref="AR5:AR10"/>
    <mergeCell ref="AS5:AS10"/>
    <mergeCell ref="AT5:BG6"/>
    <mergeCell ref="AT7:AV7"/>
    <mergeCell ref="AW7:AZ7"/>
    <mergeCell ref="BA7:BE7"/>
    <mergeCell ref="BF7:BG10"/>
    <mergeCell ref="AU8:AV10"/>
    <mergeCell ref="B8:B10"/>
    <mergeCell ref="C8:F10"/>
    <mergeCell ref="G8:R8"/>
    <mergeCell ref="S8:AG8"/>
    <mergeCell ref="AH8:AP10"/>
    <mergeCell ref="AT8:AT10"/>
    <mergeCell ref="V9:X10"/>
    <mergeCell ref="Y9:AA10"/>
    <mergeCell ref="AB9:AD10"/>
    <mergeCell ref="AE9:AG10"/>
  </mergeCells>
  <phoneticPr fontId="1"/>
  <pageMargins left="0.51181102362204722" right="0.51181102362204722" top="0.74803149606299213" bottom="0.35433070866141736"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97"/>
  <sheetViews>
    <sheetView topLeftCell="A19" zoomScaleNormal="100" workbookViewId="0">
      <selection activeCell="AB6" sqref="AB6"/>
    </sheetView>
  </sheetViews>
  <sheetFormatPr defaultRowHeight="12"/>
  <cols>
    <col min="1" max="26" width="2.875" style="73" customWidth="1"/>
    <col min="27" max="27" width="3.875" style="73" customWidth="1"/>
    <col min="28" max="28" width="2.5" style="73" customWidth="1"/>
    <col min="29" max="29" width="0.5" style="73" customWidth="1"/>
    <col min="30" max="34" width="2.875" style="73" customWidth="1"/>
    <col min="35" max="53" width="3.375" style="73" customWidth="1"/>
    <col min="54" max="54" width="2.5" style="73" customWidth="1"/>
    <col min="55" max="104" width="3.375" style="73" customWidth="1"/>
    <col min="105" max="16384" width="9" style="73"/>
  </cols>
  <sheetData>
    <row r="1" spans="1:52" ht="18" customHeight="1">
      <c r="A1" s="84" t="s">
        <v>380</v>
      </c>
      <c r="B1" s="85"/>
      <c r="C1" s="85"/>
      <c r="D1" s="85"/>
      <c r="E1" s="86"/>
      <c r="F1" s="86"/>
      <c r="G1" s="86"/>
      <c r="H1" s="86"/>
      <c r="I1" s="86"/>
      <c r="J1" s="86"/>
      <c r="K1" s="86"/>
      <c r="L1" s="86"/>
      <c r="M1" s="86"/>
      <c r="N1" s="86"/>
      <c r="O1" s="86"/>
      <c r="P1" s="86"/>
      <c r="Q1" s="86"/>
      <c r="R1" s="86"/>
      <c r="S1" s="86"/>
      <c r="T1" s="86"/>
      <c r="U1" s="86"/>
      <c r="V1" s="86"/>
      <c r="W1" s="86"/>
      <c r="X1" s="86"/>
      <c r="Y1" s="86"/>
      <c r="Z1" s="86"/>
      <c r="AA1" s="87"/>
    </row>
    <row r="2" spans="1:52" ht="18" customHeight="1">
      <c r="A2" s="73" t="s">
        <v>381</v>
      </c>
      <c r="AD2" s="73" t="s">
        <v>421</v>
      </c>
    </row>
    <row r="3" spans="1:52" ht="18" customHeight="1">
      <c r="A3" s="73" t="s">
        <v>382</v>
      </c>
      <c r="AE3" s="73" t="s">
        <v>420</v>
      </c>
    </row>
    <row r="4" spans="1:52" ht="18" customHeight="1">
      <c r="A4" s="73" t="s">
        <v>383</v>
      </c>
      <c r="AE4" s="73" t="s">
        <v>422</v>
      </c>
      <c r="AT4" s="73" t="s">
        <v>423</v>
      </c>
    </row>
    <row r="5" spans="1:52" ht="18" customHeight="1">
      <c r="A5" s="73" t="s">
        <v>384</v>
      </c>
    </row>
    <row r="6" spans="1:52" ht="18" customHeight="1">
      <c r="A6" s="73" t="s">
        <v>385</v>
      </c>
      <c r="AE6" s="89" t="s">
        <v>426</v>
      </c>
      <c r="AF6" s="90"/>
      <c r="AG6" s="90"/>
      <c r="AH6" s="90"/>
      <c r="AI6" s="90"/>
      <c r="AJ6" s="90"/>
      <c r="AK6" s="90"/>
      <c r="AL6" s="90"/>
      <c r="AM6" s="90"/>
      <c r="AN6" s="90"/>
      <c r="AO6" s="90"/>
      <c r="AP6" s="90"/>
      <c r="AQ6" s="91"/>
      <c r="AR6" s="88" t="s">
        <v>424</v>
      </c>
      <c r="AS6" s="86"/>
      <c r="AT6" s="86" t="s">
        <v>444</v>
      </c>
      <c r="AU6" s="447">
        <f>+I25-I26+I27</f>
        <v>18600</v>
      </c>
      <c r="AV6" s="447"/>
      <c r="AW6" s="447"/>
      <c r="AX6" s="447"/>
      <c r="AY6" s="86" t="s">
        <v>15</v>
      </c>
      <c r="AZ6" s="87"/>
    </row>
    <row r="7" spans="1:52" ht="18" customHeight="1">
      <c r="A7" s="73" t="s">
        <v>386</v>
      </c>
      <c r="X7" s="73" t="s">
        <v>387</v>
      </c>
      <c r="AE7" s="93"/>
      <c r="AF7" s="95"/>
      <c r="AG7" s="95"/>
      <c r="AH7" s="95"/>
      <c r="AI7" s="95"/>
      <c r="AJ7" s="95"/>
      <c r="AK7" s="95"/>
      <c r="AL7" s="95"/>
      <c r="AM7" s="95"/>
      <c r="AN7" s="95"/>
      <c r="AO7" s="95"/>
      <c r="AP7" s="95"/>
      <c r="AQ7" s="96"/>
      <c r="AR7" s="93" t="s">
        <v>425</v>
      </c>
      <c r="AS7" s="95"/>
      <c r="AT7" s="95"/>
      <c r="AU7" s="448">
        <f>+N25-N26+N27</f>
        <v>21000</v>
      </c>
      <c r="AV7" s="448"/>
      <c r="AW7" s="448"/>
      <c r="AX7" s="448"/>
      <c r="AY7" s="86" t="s">
        <v>15</v>
      </c>
      <c r="AZ7" s="96"/>
    </row>
    <row r="8" spans="1:52" ht="18" customHeight="1">
      <c r="AE8" s="89" t="s">
        <v>441</v>
      </c>
      <c r="AF8" s="90"/>
      <c r="AG8" s="90"/>
      <c r="AH8" s="90"/>
      <c r="AI8" s="90"/>
      <c r="AJ8" s="90"/>
      <c r="AK8" s="90"/>
      <c r="AL8" s="90"/>
      <c r="AM8" s="90"/>
      <c r="AN8" s="90"/>
      <c r="AO8" s="90"/>
      <c r="AP8" s="90"/>
      <c r="AQ8" s="90"/>
      <c r="AR8" s="90"/>
      <c r="AS8" s="90"/>
      <c r="AT8" s="90"/>
      <c r="AU8" s="90"/>
      <c r="AV8" s="90"/>
      <c r="AW8" s="90"/>
      <c r="AX8" s="90"/>
      <c r="AY8" s="90"/>
      <c r="AZ8" s="91"/>
    </row>
    <row r="9" spans="1:52" ht="18" customHeight="1">
      <c r="B9" s="73" t="s">
        <v>388</v>
      </c>
      <c r="AE9" s="92"/>
      <c r="AF9" s="89"/>
      <c r="AG9" s="90" t="s">
        <v>445</v>
      </c>
      <c r="AH9" s="90"/>
      <c r="AI9" s="90"/>
      <c r="AJ9" s="90"/>
      <c r="AK9" s="90"/>
      <c r="AL9" s="90"/>
      <c r="AM9" s="90"/>
      <c r="AN9" s="90"/>
      <c r="AO9" s="90"/>
      <c r="AP9" s="90"/>
      <c r="AQ9" s="90"/>
      <c r="AR9" s="89"/>
      <c r="AS9" s="90"/>
      <c r="AT9" s="90"/>
      <c r="AU9" s="90"/>
      <c r="AV9" s="90"/>
      <c r="AW9" s="90"/>
      <c r="AX9" s="90"/>
      <c r="AY9" s="90"/>
      <c r="AZ9" s="91"/>
    </row>
    <row r="10" spans="1:52" ht="18" customHeight="1">
      <c r="B10" s="88" t="s">
        <v>407</v>
      </c>
      <c r="C10" s="86"/>
      <c r="D10" s="86"/>
      <c r="E10" s="86"/>
      <c r="F10" s="86"/>
      <c r="G10" s="86"/>
      <c r="H10" s="86"/>
      <c r="I10" s="86"/>
      <c r="J10" s="86"/>
      <c r="K10" s="86"/>
      <c r="L10" s="86"/>
      <c r="M10" s="87"/>
      <c r="N10" s="461">
        <v>6000</v>
      </c>
      <c r="O10" s="462"/>
      <c r="P10" s="462"/>
      <c r="Q10" s="462"/>
      <c r="R10" s="463"/>
      <c r="AE10" s="92"/>
      <c r="AF10" s="92"/>
      <c r="AG10" s="72" t="s">
        <v>446</v>
      </c>
      <c r="AH10" s="72"/>
      <c r="AI10" s="72"/>
      <c r="AJ10" s="72"/>
      <c r="AK10" s="72"/>
      <c r="AL10" s="72"/>
      <c r="AM10" s="72"/>
      <c r="AN10" s="72"/>
      <c r="AO10" s="72"/>
      <c r="AP10" s="72"/>
      <c r="AQ10" s="72"/>
      <c r="AR10" s="92" t="s">
        <v>442</v>
      </c>
      <c r="AS10" s="72"/>
      <c r="AT10" s="72" t="s">
        <v>93</v>
      </c>
      <c r="AU10" s="434">
        <f>ROUND(+AU6*I17*80/(I17*80+I20*100),0)</f>
        <v>11446</v>
      </c>
      <c r="AV10" s="434"/>
      <c r="AW10" s="434"/>
      <c r="AX10" s="434"/>
      <c r="AY10" s="72" t="s">
        <v>15</v>
      </c>
      <c r="AZ10" s="94"/>
    </row>
    <row r="11" spans="1:52" ht="18" customHeight="1">
      <c r="B11" s="88" t="s">
        <v>405</v>
      </c>
      <c r="C11" s="86"/>
      <c r="D11" s="86"/>
      <c r="E11" s="86"/>
      <c r="F11" s="86"/>
      <c r="G11" s="86"/>
      <c r="H11" s="86"/>
      <c r="I11" s="86"/>
      <c r="J11" s="86"/>
      <c r="K11" s="86"/>
      <c r="L11" s="86"/>
      <c r="M11" s="87"/>
      <c r="N11" s="461">
        <v>5000</v>
      </c>
      <c r="O11" s="462"/>
      <c r="P11" s="462"/>
      <c r="Q11" s="462"/>
      <c r="R11" s="463"/>
      <c r="AE11" s="92"/>
      <c r="AF11" s="93"/>
      <c r="AG11" s="95" t="s">
        <v>448</v>
      </c>
      <c r="AH11" s="95"/>
      <c r="AI11" s="95"/>
      <c r="AJ11" s="95"/>
      <c r="AK11" s="95"/>
      <c r="AL11" s="95"/>
      <c r="AM11" s="95"/>
      <c r="AN11" s="95"/>
      <c r="AO11" s="95"/>
      <c r="AP11" s="95"/>
      <c r="AQ11" s="95"/>
      <c r="AR11" s="93" t="s">
        <v>443</v>
      </c>
      <c r="AS11" s="95"/>
      <c r="AT11" s="95"/>
      <c r="AU11" s="449">
        <f>+AU6-AU10</f>
        <v>7154</v>
      </c>
      <c r="AV11" s="449"/>
      <c r="AW11" s="449"/>
      <c r="AX11" s="449"/>
      <c r="AY11" s="95" t="s">
        <v>15</v>
      </c>
      <c r="AZ11" s="96"/>
    </row>
    <row r="12" spans="1:52" ht="18" customHeight="1">
      <c r="B12" s="88" t="s">
        <v>406</v>
      </c>
      <c r="C12" s="86"/>
      <c r="D12" s="86"/>
      <c r="E12" s="86"/>
      <c r="F12" s="86"/>
      <c r="G12" s="86"/>
      <c r="H12" s="88" t="s">
        <v>403</v>
      </c>
      <c r="I12" s="86"/>
      <c r="J12" s="86"/>
      <c r="K12" s="86"/>
      <c r="L12" s="86"/>
      <c r="M12" s="87"/>
      <c r="N12" s="464">
        <v>6</v>
      </c>
      <c r="O12" s="465"/>
      <c r="P12" s="465"/>
      <c r="Q12" s="465"/>
      <c r="R12" s="466"/>
      <c r="AE12" s="92"/>
      <c r="AF12" s="89"/>
      <c r="AG12" s="90" t="s">
        <v>447</v>
      </c>
      <c r="AH12" s="90"/>
      <c r="AI12" s="90"/>
      <c r="AJ12" s="90"/>
      <c r="AK12" s="90"/>
      <c r="AL12" s="90"/>
      <c r="AM12" s="90"/>
      <c r="AN12" s="90"/>
      <c r="AO12" s="90"/>
      <c r="AP12" s="90"/>
      <c r="AQ12" s="90"/>
      <c r="AR12" s="89"/>
      <c r="AS12" s="90"/>
      <c r="AT12" s="90"/>
      <c r="AU12" s="90"/>
      <c r="AV12" s="90"/>
      <c r="AW12" s="90"/>
      <c r="AX12" s="90"/>
      <c r="AY12" s="90"/>
      <c r="AZ12" s="91"/>
    </row>
    <row r="13" spans="1:52" ht="18" customHeight="1">
      <c r="B13" s="88"/>
      <c r="C13" s="86"/>
      <c r="D13" s="86"/>
      <c r="E13" s="86"/>
      <c r="F13" s="86"/>
      <c r="G13" s="86"/>
      <c r="H13" s="88" t="s">
        <v>404</v>
      </c>
      <c r="I13" s="86"/>
      <c r="J13" s="86"/>
      <c r="K13" s="86"/>
      <c r="L13" s="86"/>
      <c r="M13" s="87"/>
      <c r="N13" s="461">
        <v>30000</v>
      </c>
      <c r="O13" s="462"/>
      <c r="P13" s="462"/>
      <c r="Q13" s="462"/>
      <c r="R13" s="463"/>
      <c r="AE13" s="92"/>
      <c r="AF13" s="92"/>
      <c r="AG13" s="72" t="s">
        <v>449</v>
      </c>
      <c r="AH13" s="72"/>
      <c r="AI13" s="72"/>
      <c r="AJ13" s="72"/>
      <c r="AK13" s="72"/>
      <c r="AL13" s="72"/>
      <c r="AM13" s="72"/>
      <c r="AN13" s="72"/>
      <c r="AO13" s="72"/>
      <c r="AP13" s="72"/>
      <c r="AQ13" s="72"/>
      <c r="AR13" s="92"/>
      <c r="AS13" s="169" t="s">
        <v>411</v>
      </c>
      <c r="AT13" s="72" t="s">
        <v>94</v>
      </c>
      <c r="AU13" s="450">
        <f>+AU7-AU14</f>
        <v>13846</v>
      </c>
      <c r="AV13" s="435"/>
      <c r="AW13" s="435"/>
      <c r="AX13" s="435"/>
      <c r="AY13" s="72" t="s">
        <v>15</v>
      </c>
      <c r="AZ13" s="94"/>
    </row>
    <row r="14" spans="1:52" ht="18" customHeight="1">
      <c r="AE14" s="93"/>
      <c r="AF14" s="93"/>
      <c r="AG14" s="95" t="s">
        <v>450</v>
      </c>
      <c r="AH14" s="95"/>
      <c r="AI14" s="95"/>
      <c r="AJ14" s="95"/>
      <c r="AK14" s="95"/>
      <c r="AL14" s="95"/>
      <c r="AM14" s="95"/>
      <c r="AN14" s="95"/>
      <c r="AO14" s="95"/>
      <c r="AP14" s="95"/>
      <c r="AQ14" s="95"/>
      <c r="AR14" s="93" t="s">
        <v>443</v>
      </c>
      <c r="AS14" s="95"/>
      <c r="AT14" s="95"/>
      <c r="AU14" s="432">
        <f>+AU11</f>
        <v>7154</v>
      </c>
      <c r="AV14" s="433"/>
      <c r="AW14" s="433"/>
      <c r="AX14" s="433"/>
      <c r="AY14" s="95" t="s">
        <v>15</v>
      </c>
      <c r="AZ14" s="96"/>
    </row>
    <row r="15" spans="1:52" ht="18" customHeight="1">
      <c r="B15" s="73" t="s">
        <v>408</v>
      </c>
      <c r="I15" s="455" t="s">
        <v>409</v>
      </c>
      <c r="J15" s="456"/>
      <c r="K15" s="456"/>
      <c r="L15" s="456"/>
      <c r="M15" s="457"/>
      <c r="N15" s="455" t="s">
        <v>410</v>
      </c>
      <c r="O15" s="456"/>
      <c r="P15" s="456"/>
      <c r="Q15" s="456"/>
      <c r="R15" s="457"/>
    </row>
    <row r="16" spans="1:52" ht="18" customHeight="1">
      <c r="B16" s="89"/>
      <c r="C16" s="90" t="s">
        <v>413</v>
      </c>
      <c r="D16" s="90"/>
      <c r="E16" s="90"/>
      <c r="F16" s="90"/>
      <c r="G16" s="90"/>
      <c r="H16" s="91"/>
      <c r="I16" s="455" t="s">
        <v>298</v>
      </c>
      <c r="J16" s="456"/>
      <c r="K16" s="456"/>
      <c r="L16" s="456"/>
      <c r="M16" s="457"/>
      <c r="N16" s="455" t="s">
        <v>411</v>
      </c>
      <c r="O16" s="456"/>
      <c r="P16" s="456"/>
      <c r="Q16" s="456"/>
      <c r="R16" s="457"/>
      <c r="AE16" s="89" t="s">
        <v>451</v>
      </c>
      <c r="AF16" s="90"/>
      <c r="AG16" s="90"/>
      <c r="AH16" s="90"/>
      <c r="AI16" s="90"/>
      <c r="AJ16" s="90"/>
      <c r="AK16" s="90"/>
      <c r="AL16" s="90"/>
      <c r="AM16" s="90"/>
      <c r="AN16" s="90"/>
      <c r="AO16" s="90"/>
      <c r="AP16" s="90"/>
      <c r="AQ16" s="90"/>
      <c r="AR16" s="90"/>
      <c r="AS16" s="90"/>
      <c r="AT16" s="90"/>
      <c r="AU16" s="90"/>
      <c r="AV16" s="90"/>
      <c r="AW16" s="90"/>
      <c r="AX16" s="90"/>
      <c r="AY16" s="90"/>
      <c r="AZ16" s="91"/>
    </row>
    <row r="17" spans="2:53" ht="18" customHeight="1">
      <c r="B17" s="92"/>
      <c r="C17" s="458" t="s">
        <v>404</v>
      </c>
      <c r="D17" s="459"/>
      <c r="E17" s="459"/>
      <c r="F17" s="459"/>
      <c r="G17" s="459"/>
      <c r="H17" s="460"/>
      <c r="I17" s="461">
        <v>20000</v>
      </c>
      <c r="J17" s="462"/>
      <c r="K17" s="462"/>
      <c r="L17" s="462"/>
      <c r="M17" s="463"/>
      <c r="N17" s="461">
        <v>20000</v>
      </c>
      <c r="O17" s="462"/>
      <c r="P17" s="462"/>
      <c r="Q17" s="462"/>
      <c r="R17" s="463"/>
      <c r="AE17" s="92"/>
      <c r="AF17" s="72" t="s">
        <v>452</v>
      </c>
      <c r="AG17" s="72"/>
      <c r="AH17" s="72"/>
      <c r="AI17" s="72"/>
      <c r="AJ17" s="72"/>
      <c r="AK17" s="72"/>
      <c r="AL17" s="72"/>
      <c r="AM17" s="72"/>
      <c r="AN17" s="72"/>
      <c r="AO17" s="72"/>
      <c r="AP17" s="72"/>
      <c r="AQ17" s="72"/>
      <c r="AR17" s="72"/>
      <c r="AS17" s="72" t="s">
        <v>95</v>
      </c>
      <c r="AT17" s="434">
        <f>ROUND(+I27/(AU14/I21),0)</f>
        <v>4697</v>
      </c>
      <c r="AU17" s="434"/>
      <c r="AV17" s="434"/>
      <c r="AW17" s="434"/>
      <c r="AX17" s="72" t="s">
        <v>10</v>
      </c>
      <c r="AY17" s="72"/>
      <c r="AZ17" s="94"/>
    </row>
    <row r="18" spans="2:53" ht="18" customHeight="1">
      <c r="B18" s="93"/>
      <c r="C18" s="88" t="s">
        <v>412</v>
      </c>
      <c r="D18" s="86"/>
      <c r="E18" s="86"/>
      <c r="F18" s="86"/>
      <c r="G18" s="86"/>
      <c r="H18" s="87"/>
      <c r="I18" s="461">
        <v>17000</v>
      </c>
      <c r="J18" s="462"/>
      <c r="K18" s="462"/>
      <c r="L18" s="462"/>
      <c r="M18" s="463"/>
      <c r="N18" s="461">
        <v>15000</v>
      </c>
      <c r="O18" s="462"/>
      <c r="P18" s="462"/>
      <c r="Q18" s="462"/>
      <c r="R18" s="463"/>
      <c r="AE18" s="92"/>
      <c r="AF18" s="72" t="s">
        <v>453</v>
      </c>
      <c r="AG18" s="72"/>
      <c r="AH18" s="72"/>
      <c r="AI18" s="72"/>
      <c r="AJ18" s="72"/>
      <c r="AK18" s="72"/>
      <c r="AL18" s="72"/>
      <c r="AM18" s="72"/>
      <c r="AN18" s="72"/>
      <c r="AO18" s="72"/>
      <c r="AP18" s="72"/>
      <c r="AQ18" s="72"/>
      <c r="AR18" s="72"/>
      <c r="AS18" s="72" t="s">
        <v>459</v>
      </c>
      <c r="AT18" s="434">
        <f>+AT17*M37</f>
        <v>18788</v>
      </c>
      <c r="AU18" s="434"/>
      <c r="AV18" s="434"/>
      <c r="AW18" s="434"/>
      <c r="AX18" s="72" t="s">
        <v>456</v>
      </c>
      <c r="AY18" s="72"/>
      <c r="AZ18" s="94"/>
    </row>
    <row r="19" spans="2:53" ht="18" customHeight="1">
      <c r="B19" s="89"/>
      <c r="C19" s="90" t="s">
        <v>414</v>
      </c>
      <c r="D19" s="90"/>
      <c r="E19" s="90"/>
      <c r="F19" s="90"/>
      <c r="G19" s="90"/>
      <c r="H19" s="91"/>
      <c r="I19" s="455" t="s">
        <v>299</v>
      </c>
      <c r="J19" s="456"/>
      <c r="K19" s="456"/>
      <c r="L19" s="456"/>
      <c r="M19" s="457"/>
      <c r="N19" s="455" t="s">
        <v>299</v>
      </c>
      <c r="O19" s="456"/>
      <c r="P19" s="456"/>
      <c r="Q19" s="456"/>
      <c r="R19" s="457"/>
      <c r="AE19" s="92"/>
      <c r="AF19" s="72" t="s">
        <v>454</v>
      </c>
      <c r="AG19" s="72"/>
      <c r="AH19" s="72"/>
      <c r="AI19" s="72"/>
      <c r="AJ19" s="72"/>
      <c r="AK19" s="72"/>
      <c r="AL19" s="72"/>
      <c r="AM19" s="72"/>
      <c r="AN19" s="72"/>
      <c r="AO19" s="72"/>
      <c r="AP19" s="72"/>
      <c r="AQ19" s="72"/>
      <c r="AR19" s="72"/>
      <c r="AS19" s="72" t="s">
        <v>460</v>
      </c>
      <c r="AT19" s="435">
        <f>ROUND(+AU10/I18*1000,0)</f>
        <v>673</v>
      </c>
      <c r="AU19" s="435"/>
      <c r="AV19" s="435"/>
      <c r="AW19" s="435"/>
      <c r="AX19" s="72" t="s">
        <v>457</v>
      </c>
      <c r="AY19" s="72"/>
      <c r="AZ19" s="94"/>
    </row>
    <row r="20" spans="2:53" ht="18" customHeight="1">
      <c r="B20" s="92"/>
      <c r="C20" s="458" t="s">
        <v>404</v>
      </c>
      <c r="D20" s="459"/>
      <c r="E20" s="459"/>
      <c r="F20" s="459"/>
      <c r="G20" s="459"/>
      <c r="H20" s="460"/>
      <c r="I20" s="461">
        <v>10000</v>
      </c>
      <c r="J20" s="462"/>
      <c r="K20" s="462"/>
      <c r="L20" s="462"/>
      <c r="M20" s="463"/>
      <c r="N20" s="461">
        <v>10000</v>
      </c>
      <c r="O20" s="462"/>
      <c r="P20" s="462"/>
      <c r="Q20" s="462"/>
      <c r="R20" s="463"/>
      <c r="AE20" s="93"/>
      <c r="AF20" s="95" t="s">
        <v>455</v>
      </c>
      <c r="AG20" s="95"/>
      <c r="AH20" s="95"/>
      <c r="AI20" s="95"/>
      <c r="AJ20" s="95"/>
      <c r="AK20" s="95"/>
      <c r="AL20" s="95"/>
      <c r="AM20" s="95"/>
      <c r="AN20" s="95"/>
      <c r="AO20" s="95"/>
      <c r="AP20" s="95"/>
      <c r="AQ20" s="95"/>
      <c r="AR20" s="95"/>
      <c r="AS20" s="95" t="s">
        <v>461</v>
      </c>
      <c r="AT20" s="436">
        <f>ROUND(+AU13/N18*1000,0)</f>
        <v>923</v>
      </c>
      <c r="AU20" s="436"/>
      <c r="AV20" s="436"/>
      <c r="AW20" s="436"/>
      <c r="AX20" s="95" t="s">
        <v>458</v>
      </c>
      <c r="AY20" s="95"/>
      <c r="AZ20" s="96"/>
    </row>
    <row r="21" spans="2:53" ht="18" customHeight="1">
      <c r="B21" s="93"/>
      <c r="C21" s="88" t="s">
        <v>412</v>
      </c>
      <c r="D21" s="86"/>
      <c r="E21" s="86"/>
      <c r="F21" s="86"/>
      <c r="G21" s="86"/>
      <c r="H21" s="87"/>
      <c r="I21" s="461">
        <v>6000</v>
      </c>
      <c r="J21" s="462"/>
      <c r="K21" s="462"/>
      <c r="L21" s="462"/>
      <c r="M21" s="463"/>
      <c r="N21" s="461">
        <v>6000</v>
      </c>
      <c r="O21" s="462"/>
      <c r="P21" s="462"/>
      <c r="Q21" s="462"/>
      <c r="R21" s="463"/>
    </row>
    <row r="22" spans="2:53" ht="18" customHeight="1">
      <c r="AD22" s="73" t="s">
        <v>434</v>
      </c>
    </row>
    <row r="23" spans="2:53" ht="18" customHeight="1">
      <c r="B23" s="73" t="s">
        <v>389</v>
      </c>
      <c r="AE23" s="73" t="s">
        <v>435</v>
      </c>
    </row>
    <row r="24" spans="2:53" ht="18" customHeight="1">
      <c r="B24" s="88"/>
      <c r="C24" s="86"/>
      <c r="D24" s="86"/>
      <c r="E24" s="86"/>
      <c r="F24" s="86"/>
      <c r="G24" s="86"/>
      <c r="H24" s="87"/>
      <c r="I24" s="455" t="s">
        <v>409</v>
      </c>
      <c r="J24" s="456"/>
      <c r="K24" s="456"/>
      <c r="L24" s="456"/>
      <c r="M24" s="457"/>
      <c r="N24" s="455" t="s">
        <v>410</v>
      </c>
      <c r="O24" s="456"/>
      <c r="P24" s="456"/>
      <c r="Q24" s="456"/>
      <c r="R24" s="457"/>
      <c r="AE24" s="99" t="s">
        <v>436</v>
      </c>
    </row>
    <row r="25" spans="2:53" ht="18" customHeight="1">
      <c r="B25" s="88" t="s">
        <v>416</v>
      </c>
      <c r="C25" s="86"/>
      <c r="D25" s="86"/>
      <c r="E25" s="86"/>
      <c r="F25" s="86"/>
      <c r="G25" s="86"/>
      <c r="H25" s="87"/>
      <c r="I25" s="452">
        <v>14400</v>
      </c>
      <c r="J25" s="453"/>
      <c r="K25" s="453"/>
      <c r="L25" s="453"/>
      <c r="M25" s="454"/>
      <c r="N25" s="452">
        <v>16800</v>
      </c>
      <c r="O25" s="453"/>
      <c r="P25" s="453"/>
      <c r="Q25" s="453"/>
      <c r="R25" s="454"/>
      <c r="AE25" s="73" t="s">
        <v>437</v>
      </c>
    </row>
    <row r="26" spans="2:53" ht="18" customHeight="1">
      <c r="B26" s="92" t="s">
        <v>415</v>
      </c>
      <c r="C26" s="72"/>
      <c r="D26" s="72"/>
      <c r="E26" s="72"/>
      <c r="F26" s="72"/>
      <c r="G26" s="72"/>
      <c r="H26" s="72"/>
      <c r="I26" s="452">
        <v>1400</v>
      </c>
      <c r="J26" s="453"/>
      <c r="K26" s="453"/>
      <c r="L26" s="453"/>
      <c r="M26" s="454"/>
      <c r="N26" s="452">
        <v>1400</v>
      </c>
      <c r="O26" s="453"/>
      <c r="P26" s="453"/>
      <c r="Q26" s="453"/>
      <c r="R26" s="454"/>
      <c r="AE26" s="73" t="s">
        <v>438</v>
      </c>
      <c r="AT26" s="73" t="s">
        <v>439</v>
      </c>
    </row>
    <row r="27" spans="2:53" ht="18" customHeight="1">
      <c r="B27" s="89" t="s">
        <v>417</v>
      </c>
      <c r="C27" s="90"/>
      <c r="D27" s="90"/>
      <c r="E27" s="90"/>
      <c r="F27" s="90"/>
      <c r="G27" s="90"/>
      <c r="H27" s="91"/>
      <c r="I27" s="452">
        <v>5600</v>
      </c>
      <c r="J27" s="453"/>
      <c r="K27" s="453"/>
      <c r="L27" s="453"/>
      <c r="M27" s="454"/>
      <c r="N27" s="452">
        <v>5600</v>
      </c>
      <c r="O27" s="453"/>
      <c r="P27" s="453"/>
      <c r="Q27" s="453"/>
      <c r="R27" s="454"/>
      <c r="AW27" s="437"/>
      <c r="AX27" s="437"/>
      <c r="AY27" s="437"/>
    </row>
    <row r="28" spans="2:53" ht="18" customHeight="1">
      <c r="B28" s="92"/>
      <c r="C28" s="88" t="s">
        <v>418</v>
      </c>
      <c r="D28" s="86"/>
      <c r="E28" s="86"/>
      <c r="F28" s="86"/>
      <c r="G28" s="86"/>
      <c r="H28" s="87"/>
      <c r="I28" s="452">
        <v>5000</v>
      </c>
      <c r="J28" s="453"/>
      <c r="K28" s="453"/>
      <c r="L28" s="453"/>
      <c r="M28" s="454"/>
      <c r="N28" s="452">
        <v>5000</v>
      </c>
      <c r="O28" s="453"/>
      <c r="P28" s="453"/>
      <c r="Q28" s="453"/>
      <c r="R28" s="454"/>
      <c r="AF28" s="99" t="s">
        <v>440</v>
      </c>
    </row>
    <row r="29" spans="2:53" ht="18" customHeight="1">
      <c r="B29" s="93"/>
      <c r="C29" s="88" t="s">
        <v>419</v>
      </c>
      <c r="D29" s="86"/>
      <c r="E29" s="86"/>
      <c r="F29" s="86"/>
      <c r="G29" s="86"/>
      <c r="H29" s="87"/>
      <c r="I29" s="452">
        <v>600</v>
      </c>
      <c r="J29" s="453"/>
      <c r="K29" s="453"/>
      <c r="L29" s="453"/>
      <c r="M29" s="454"/>
      <c r="N29" s="452">
        <v>600</v>
      </c>
      <c r="O29" s="453"/>
      <c r="P29" s="453"/>
      <c r="Q29" s="453"/>
      <c r="R29" s="454"/>
    </row>
    <row r="30" spans="2:53" ht="18" customHeight="1">
      <c r="AE30" s="89" t="s">
        <v>429</v>
      </c>
      <c r="AF30" s="90"/>
      <c r="AG30" s="90"/>
      <c r="AH30" s="90"/>
      <c r="AI30" s="90"/>
      <c r="AJ30" s="90"/>
      <c r="AK30" s="90"/>
      <c r="AL30" s="90"/>
      <c r="AM30" s="90"/>
      <c r="AN30" s="90"/>
      <c r="AO30" s="90"/>
      <c r="AP30" s="90"/>
      <c r="AQ30" s="90"/>
      <c r="AR30" s="90"/>
      <c r="AS30" s="90"/>
      <c r="AT30" s="90"/>
      <c r="AU30" s="90"/>
      <c r="AV30" s="91"/>
      <c r="AW30" s="89" t="s">
        <v>427</v>
      </c>
      <c r="AX30" s="90"/>
      <c r="AY30" s="90"/>
      <c r="AZ30" s="90"/>
      <c r="BA30" s="91"/>
    </row>
    <row r="31" spans="2:53" ht="18" customHeight="1">
      <c r="B31" s="73" t="s">
        <v>390</v>
      </c>
      <c r="AE31" s="92"/>
      <c r="AF31" s="72" t="s">
        <v>430</v>
      </c>
      <c r="AG31" s="72"/>
      <c r="AH31" s="170" t="s">
        <v>590</v>
      </c>
      <c r="AI31" s="72"/>
      <c r="AJ31" s="72"/>
      <c r="AK31" s="72"/>
      <c r="AL31" s="72"/>
      <c r="AM31" s="72"/>
      <c r="AN31" s="72"/>
      <c r="AO31" s="72"/>
      <c r="AP31" s="72"/>
      <c r="AQ31" s="72"/>
      <c r="AR31" s="72"/>
      <c r="AS31" s="72"/>
      <c r="AT31" s="72"/>
      <c r="AU31" s="72"/>
      <c r="AV31" s="94"/>
      <c r="AW31" s="92" t="s">
        <v>428</v>
      </c>
      <c r="AX31" s="72"/>
      <c r="AY31" s="72"/>
      <c r="AZ31" s="72"/>
      <c r="BA31" s="94"/>
    </row>
    <row r="32" spans="2:53" ht="18" customHeight="1">
      <c r="B32" s="451" t="s">
        <v>395</v>
      </c>
      <c r="C32" s="439"/>
      <c r="D32" s="439"/>
      <c r="E32" s="440"/>
      <c r="F32" s="90" t="s">
        <v>398</v>
      </c>
      <c r="G32" s="90"/>
      <c r="H32" s="90"/>
      <c r="I32" s="90"/>
      <c r="J32" s="90"/>
      <c r="K32" s="90"/>
      <c r="L32" s="90"/>
      <c r="M32" s="90"/>
      <c r="N32" s="90"/>
      <c r="O32" s="90"/>
      <c r="P32" s="90"/>
      <c r="Q32" s="90"/>
      <c r="R32" s="90"/>
      <c r="S32" s="90"/>
      <c r="T32" s="90"/>
      <c r="U32" s="90"/>
      <c r="V32" s="90"/>
      <c r="W32" s="90"/>
      <c r="X32" s="90"/>
      <c r="Y32" s="90"/>
      <c r="Z32" s="90"/>
      <c r="AA32" s="91"/>
      <c r="AE32" s="93"/>
      <c r="AF32" s="95"/>
      <c r="AG32" s="95"/>
      <c r="AH32" s="171"/>
      <c r="AI32" s="95"/>
      <c r="AJ32" s="95"/>
      <c r="AK32" s="95"/>
      <c r="AL32" s="95"/>
      <c r="AM32" s="95"/>
      <c r="AN32" s="95"/>
      <c r="AO32" s="95"/>
      <c r="AP32" s="95"/>
      <c r="AQ32" s="95"/>
      <c r="AR32" s="95"/>
      <c r="AS32" s="95"/>
      <c r="AT32" s="95"/>
      <c r="AU32" s="95"/>
      <c r="AV32" s="96"/>
      <c r="AW32" s="93"/>
      <c r="AX32" s="95"/>
      <c r="AY32" s="95"/>
      <c r="AZ32" s="95"/>
      <c r="BA32" s="96"/>
    </row>
    <row r="33" spans="2:53" ht="18" customHeight="1">
      <c r="B33" s="441"/>
      <c r="C33" s="442"/>
      <c r="D33" s="442"/>
      <c r="E33" s="443"/>
      <c r="F33" s="72" t="s">
        <v>399</v>
      </c>
      <c r="G33" s="72"/>
      <c r="H33" s="72"/>
      <c r="I33" s="72"/>
      <c r="J33" s="72"/>
      <c r="K33" s="72"/>
      <c r="L33" s="72"/>
      <c r="M33" s="72"/>
      <c r="N33" s="72"/>
      <c r="O33" s="72"/>
      <c r="P33" s="72"/>
      <c r="Q33" s="72"/>
      <c r="R33" s="72"/>
      <c r="S33" s="72"/>
      <c r="T33" s="72"/>
      <c r="U33" s="72"/>
      <c r="V33" s="72"/>
      <c r="W33" s="72"/>
      <c r="X33" s="72"/>
      <c r="Y33" s="72"/>
      <c r="Z33" s="72"/>
      <c r="AA33" s="94"/>
      <c r="AE33" s="89" t="s">
        <v>431</v>
      </c>
      <c r="AF33" s="90"/>
      <c r="AG33" s="90"/>
      <c r="AH33" s="90"/>
      <c r="AI33" s="90"/>
      <c r="AJ33" s="90"/>
      <c r="AK33" s="90"/>
      <c r="AL33" s="90"/>
      <c r="AM33" s="90"/>
      <c r="AN33" s="90"/>
      <c r="AO33" s="90"/>
      <c r="AP33" s="90"/>
      <c r="AQ33" s="90"/>
      <c r="AR33" s="90"/>
      <c r="AS33" s="90"/>
      <c r="AT33" s="90"/>
      <c r="AU33" s="90"/>
      <c r="AV33" s="91"/>
      <c r="AW33" s="89" t="s">
        <v>427</v>
      </c>
      <c r="AX33" s="90"/>
      <c r="AY33" s="90"/>
      <c r="AZ33" s="90"/>
      <c r="BA33" s="91"/>
    </row>
    <row r="34" spans="2:53" ht="18" customHeight="1">
      <c r="B34" s="441"/>
      <c r="C34" s="442"/>
      <c r="D34" s="442"/>
      <c r="E34" s="443"/>
      <c r="F34" s="75" t="s">
        <v>578</v>
      </c>
      <c r="G34" s="76"/>
      <c r="H34" s="72"/>
      <c r="I34" s="72"/>
      <c r="J34" s="72"/>
      <c r="K34" s="72"/>
      <c r="L34" s="72"/>
      <c r="M34" s="72"/>
      <c r="N34" s="72"/>
      <c r="O34" s="72"/>
      <c r="P34" s="72"/>
      <c r="Q34" s="72"/>
      <c r="R34" s="72"/>
      <c r="S34" s="72"/>
      <c r="T34" s="72"/>
      <c r="U34" s="72"/>
      <c r="V34" s="72"/>
      <c r="W34" s="72"/>
      <c r="X34" s="72"/>
      <c r="Y34" s="72"/>
      <c r="Z34" s="72"/>
      <c r="AA34" s="94"/>
      <c r="AE34" s="92"/>
      <c r="AF34" s="72" t="s">
        <v>430</v>
      </c>
      <c r="AG34" s="170"/>
      <c r="AH34" s="170" t="s">
        <v>590</v>
      </c>
      <c r="AI34" s="170"/>
      <c r="AJ34" s="170"/>
      <c r="AK34" s="173"/>
      <c r="AL34" s="173"/>
      <c r="AN34" s="172"/>
      <c r="AO34" s="172"/>
      <c r="AP34" s="172"/>
      <c r="AQ34" s="72"/>
      <c r="AR34" s="72"/>
      <c r="AS34" s="72"/>
      <c r="AT34" s="72"/>
      <c r="AU34" s="72"/>
      <c r="AV34" s="94"/>
      <c r="AW34" s="92" t="s">
        <v>428</v>
      </c>
      <c r="AX34" s="72"/>
      <c r="AY34" s="72"/>
      <c r="AZ34" s="72"/>
      <c r="BA34" s="94"/>
    </row>
    <row r="35" spans="2:53" ht="18" customHeight="1">
      <c r="B35" s="444"/>
      <c r="C35" s="445"/>
      <c r="D35" s="445"/>
      <c r="E35" s="446"/>
      <c r="F35" s="98" t="s">
        <v>400</v>
      </c>
      <c r="G35" s="97"/>
      <c r="H35" s="95"/>
      <c r="I35" s="95"/>
      <c r="J35" s="95"/>
      <c r="K35" s="95"/>
      <c r="L35" s="95"/>
      <c r="M35" s="95"/>
      <c r="N35" s="95"/>
      <c r="O35" s="95"/>
      <c r="P35" s="95"/>
      <c r="Q35" s="95"/>
      <c r="R35" s="95"/>
      <c r="S35" s="95"/>
      <c r="T35" s="95"/>
      <c r="U35" s="95"/>
      <c r="V35" s="95"/>
      <c r="W35" s="95"/>
      <c r="X35" s="95"/>
      <c r="Y35" s="95"/>
      <c r="Z35" s="95"/>
      <c r="AA35" s="96"/>
      <c r="AE35" s="93"/>
      <c r="AF35" s="95"/>
      <c r="AG35" s="427"/>
      <c r="AH35" s="427"/>
      <c r="AI35" s="427"/>
      <c r="AJ35" s="427"/>
      <c r="AK35" s="171"/>
      <c r="AL35" s="171"/>
      <c r="AM35" s="95"/>
      <c r="AN35" s="95"/>
      <c r="AO35" s="95"/>
      <c r="AP35" s="95"/>
      <c r="AQ35" s="95"/>
      <c r="AR35" s="95"/>
      <c r="AS35" s="95"/>
      <c r="AT35" s="95"/>
      <c r="AU35" s="95"/>
      <c r="AV35" s="96"/>
      <c r="AW35" s="93"/>
      <c r="AX35" s="95"/>
      <c r="AY35" s="95"/>
      <c r="AZ35" s="95"/>
      <c r="BA35" s="96"/>
    </row>
    <row r="36" spans="2:53" ht="18" customHeight="1">
      <c r="B36" s="89"/>
      <c r="C36" s="90"/>
      <c r="D36" s="90"/>
      <c r="E36" s="91"/>
      <c r="F36" s="89" t="s">
        <v>401</v>
      </c>
      <c r="G36" s="90"/>
      <c r="H36" s="90"/>
      <c r="I36" s="90"/>
      <c r="J36" s="90"/>
      <c r="K36" s="90"/>
      <c r="L36" s="90"/>
      <c r="M36" s="90"/>
      <c r="N36" s="90"/>
      <c r="O36" s="90"/>
      <c r="P36" s="90"/>
      <c r="Q36" s="90"/>
      <c r="R36" s="90"/>
      <c r="S36" s="90"/>
      <c r="T36" s="90"/>
      <c r="U36" s="90"/>
      <c r="V36" s="90"/>
      <c r="W36" s="90"/>
      <c r="X36" s="90"/>
      <c r="Y36" s="90"/>
      <c r="Z36" s="90"/>
      <c r="AA36" s="91"/>
      <c r="AE36" s="89" t="s">
        <v>432</v>
      </c>
      <c r="AF36" s="90"/>
      <c r="AG36" s="90"/>
      <c r="AH36" s="90"/>
      <c r="AI36" s="90"/>
      <c r="AJ36" s="90"/>
      <c r="AK36" s="90"/>
      <c r="AL36" s="90"/>
      <c r="AM36" s="90"/>
      <c r="AN36" s="90"/>
      <c r="AO36" s="90"/>
      <c r="AP36" s="90"/>
      <c r="AQ36" s="90"/>
      <c r="AR36" s="90"/>
      <c r="AS36" s="90"/>
      <c r="AT36" s="90"/>
      <c r="AU36" s="90"/>
      <c r="AV36" s="91"/>
      <c r="AW36" s="89" t="s">
        <v>427</v>
      </c>
      <c r="AX36" s="90"/>
      <c r="AY36" s="90"/>
      <c r="AZ36" s="90"/>
      <c r="BA36" s="91"/>
    </row>
    <row r="37" spans="2:53" ht="18" customHeight="1">
      <c r="B37" s="92" t="s">
        <v>396</v>
      </c>
      <c r="C37" s="72"/>
      <c r="D37" s="72"/>
      <c r="E37" s="94"/>
      <c r="F37" s="92" t="s">
        <v>576</v>
      </c>
      <c r="G37" s="72"/>
      <c r="H37" s="72"/>
      <c r="I37" s="72"/>
      <c r="J37" s="72"/>
      <c r="K37" s="72"/>
      <c r="L37" s="72"/>
      <c r="M37" s="168">
        <v>4</v>
      </c>
      <c r="N37" s="72" t="s">
        <v>577</v>
      </c>
      <c r="O37" s="72"/>
      <c r="P37" s="72"/>
      <c r="Q37" s="72"/>
      <c r="R37" s="72"/>
      <c r="S37" s="72"/>
      <c r="T37" s="72"/>
      <c r="U37" s="72"/>
      <c r="V37" s="72"/>
      <c r="W37" s="72"/>
      <c r="X37" s="72"/>
      <c r="Y37" s="72"/>
      <c r="Z37" s="72"/>
      <c r="AA37" s="94"/>
      <c r="AE37" s="92"/>
      <c r="AF37" s="72" t="s">
        <v>430</v>
      </c>
      <c r="AG37" s="72"/>
      <c r="AH37" s="170" t="s">
        <v>590</v>
      </c>
      <c r="AI37" s="170"/>
      <c r="AJ37" s="72"/>
      <c r="AK37" s="72"/>
      <c r="AL37" s="72"/>
      <c r="AM37" s="428"/>
      <c r="AN37" s="428"/>
      <c r="AO37" s="170"/>
      <c r="AP37" s="170"/>
      <c r="AQ37" s="170"/>
      <c r="AR37" s="72"/>
      <c r="AS37" s="72"/>
      <c r="AT37" s="72"/>
      <c r="AU37" s="72"/>
      <c r="AV37" s="94"/>
      <c r="AW37" s="92" t="s">
        <v>428</v>
      </c>
      <c r="AX37" s="72"/>
      <c r="AY37" s="72"/>
      <c r="AZ37" s="72"/>
      <c r="BA37" s="94"/>
    </row>
    <row r="38" spans="2:53" ht="18" customHeight="1">
      <c r="B38" s="93"/>
      <c r="C38" s="95"/>
      <c r="D38" s="95"/>
      <c r="E38" s="96"/>
      <c r="F38" s="93" t="s">
        <v>402</v>
      </c>
      <c r="G38" s="95"/>
      <c r="H38" s="95"/>
      <c r="I38" s="95"/>
      <c r="J38" s="95"/>
      <c r="K38" s="95"/>
      <c r="L38" s="95"/>
      <c r="M38" s="95"/>
      <c r="N38" s="95"/>
      <c r="O38" s="95"/>
      <c r="P38" s="95"/>
      <c r="Q38" s="95"/>
      <c r="R38" s="95"/>
      <c r="S38" s="95"/>
      <c r="T38" s="95"/>
      <c r="U38" s="95"/>
      <c r="V38" s="95"/>
      <c r="W38" s="95"/>
      <c r="X38" s="95"/>
      <c r="Y38" s="95"/>
      <c r="Z38" s="95"/>
      <c r="AA38" s="96"/>
      <c r="AE38" s="93"/>
      <c r="AF38" s="95"/>
      <c r="AG38" s="95"/>
      <c r="AH38" s="171"/>
      <c r="AI38" s="171"/>
      <c r="AJ38" s="95"/>
      <c r="AK38" s="95"/>
      <c r="AL38" s="95"/>
      <c r="AM38" s="95"/>
      <c r="AN38" s="95"/>
      <c r="AO38" s="95"/>
      <c r="AP38" s="95"/>
      <c r="AQ38" s="95"/>
      <c r="AR38" s="95"/>
      <c r="AS38" s="95"/>
      <c r="AT38" s="95"/>
      <c r="AU38" s="95"/>
      <c r="AV38" s="96"/>
      <c r="AW38" s="93"/>
      <c r="AX38" s="95"/>
      <c r="AY38" s="95"/>
      <c r="AZ38" s="95"/>
      <c r="BA38" s="96"/>
    </row>
    <row r="39" spans="2:53" ht="18" customHeight="1">
      <c r="B39" s="89" t="s">
        <v>392</v>
      </c>
      <c r="C39" s="90"/>
      <c r="D39" s="90"/>
      <c r="E39" s="91"/>
      <c r="F39" s="89" t="s">
        <v>393</v>
      </c>
      <c r="G39" s="90"/>
      <c r="H39" s="90"/>
      <c r="I39" s="90"/>
      <c r="J39" s="90"/>
      <c r="K39" s="90"/>
      <c r="L39" s="90"/>
      <c r="M39" s="90"/>
      <c r="N39" s="90"/>
      <c r="O39" s="90"/>
      <c r="P39" s="90"/>
      <c r="Q39" s="90"/>
      <c r="R39" s="90"/>
      <c r="S39" s="90"/>
      <c r="T39" s="90"/>
      <c r="U39" s="90"/>
      <c r="V39" s="90"/>
      <c r="W39" s="90"/>
      <c r="X39" s="90"/>
      <c r="Y39" s="90"/>
      <c r="Z39" s="90"/>
      <c r="AA39" s="91"/>
      <c r="AE39" s="89" t="s">
        <v>433</v>
      </c>
      <c r="AF39" s="90"/>
      <c r="AG39" s="90"/>
      <c r="AH39" s="90"/>
      <c r="AI39" s="90"/>
      <c r="AJ39" s="90"/>
      <c r="AK39" s="90"/>
      <c r="AL39" s="90"/>
      <c r="AM39" s="90"/>
      <c r="AN39" s="90"/>
      <c r="AO39" s="90"/>
      <c r="AP39" s="90"/>
      <c r="AQ39" s="90"/>
      <c r="AR39" s="90"/>
      <c r="AS39" s="90"/>
      <c r="AT39" s="90"/>
      <c r="AU39" s="90"/>
      <c r="AV39" s="91"/>
      <c r="AW39" s="89" t="s">
        <v>427</v>
      </c>
      <c r="AX39" s="90"/>
      <c r="AY39" s="90"/>
      <c r="AZ39" s="90"/>
      <c r="BA39" s="91"/>
    </row>
    <row r="40" spans="2:53" ht="18" customHeight="1">
      <c r="B40" s="93" t="s">
        <v>391</v>
      </c>
      <c r="C40" s="95"/>
      <c r="D40" s="95"/>
      <c r="E40" s="96"/>
      <c r="F40" s="93" t="s">
        <v>394</v>
      </c>
      <c r="G40" s="95"/>
      <c r="H40" s="95"/>
      <c r="I40" s="95"/>
      <c r="J40" s="95"/>
      <c r="K40" s="95"/>
      <c r="L40" s="95"/>
      <c r="M40" s="95"/>
      <c r="N40" s="95"/>
      <c r="O40" s="95"/>
      <c r="P40" s="95"/>
      <c r="Q40" s="95"/>
      <c r="R40" s="95"/>
      <c r="S40" s="95"/>
      <c r="T40" s="95"/>
      <c r="U40" s="95"/>
      <c r="V40" s="95"/>
      <c r="W40" s="95"/>
      <c r="X40" s="95"/>
      <c r="Y40" s="95"/>
      <c r="Z40" s="95"/>
      <c r="AA40" s="96"/>
      <c r="AE40" s="92"/>
      <c r="AF40" s="72" t="s">
        <v>430</v>
      </c>
      <c r="AG40" s="72"/>
      <c r="AH40" s="170" t="s">
        <v>590</v>
      </c>
      <c r="AI40" s="170"/>
      <c r="AJ40" s="170"/>
      <c r="AK40" s="173"/>
      <c r="AL40" s="173"/>
      <c r="AM40" s="170"/>
      <c r="AN40" s="430"/>
      <c r="AO40" s="430"/>
      <c r="AP40" s="430"/>
      <c r="AQ40" s="173"/>
      <c r="AR40" s="170"/>
      <c r="AS40" s="170"/>
      <c r="AT40" s="170"/>
      <c r="AU40" s="72"/>
      <c r="AV40" s="94"/>
      <c r="AW40" s="92" t="s">
        <v>428</v>
      </c>
      <c r="AX40" s="72"/>
      <c r="AY40" s="72"/>
      <c r="AZ40" s="72"/>
      <c r="BA40" s="94"/>
    </row>
    <row r="41" spans="2:53" ht="18" customHeight="1">
      <c r="B41" s="438" t="s">
        <v>397</v>
      </c>
      <c r="C41" s="439"/>
      <c r="D41" s="439"/>
      <c r="E41" s="440"/>
      <c r="F41" s="89" t="s">
        <v>575</v>
      </c>
      <c r="G41" s="90"/>
      <c r="H41" s="90"/>
      <c r="I41" s="90"/>
      <c r="J41" s="90"/>
      <c r="K41" s="90"/>
      <c r="L41" s="90"/>
      <c r="M41" s="90"/>
      <c r="N41" s="90"/>
      <c r="O41" s="90"/>
      <c r="P41" s="90"/>
      <c r="Q41" s="90"/>
      <c r="R41" s="90"/>
      <c r="S41" s="90"/>
      <c r="T41" s="90"/>
      <c r="U41" s="90"/>
      <c r="V41" s="90"/>
      <c r="W41" s="90"/>
      <c r="X41" s="90"/>
      <c r="Y41" s="90"/>
      <c r="Z41" s="90"/>
      <c r="AA41" s="91"/>
      <c r="AE41" s="93"/>
      <c r="AF41" s="95"/>
      <c r="AG41" s="95"/>
      <c r="AH41" s="431"/>
      <c r="AI41" s="431"/>
      <c r="AJ41" s="171"/>
      <c r="AK41" s="171"/>
      <c r="AL41" s="171"/>
      <c r="AM41" s="171"/>
      <c r="AN41" s="171"/>
      <c r="AO41" s="171"/>
      <c r="AP41" s="171"/>
      <c r="AQ41" s="171"/>
      <c r="AR41" s="171"/>
      <c r="AS41" s="171"/>
      <c r="AT41" s="171"/>
      <c r="AU41" s="95"/>
      <c r="AV41" s="96"/>
      <c r="AW41" s="93"/>
      <c r="AX41" s="95"/>
      <c r="AY41" s="95"/>
      <c r="AZ41" s="95"/>
      <c r="BA41" s="96"/>
    </row>
    <row r="42" spans="2:53" ht="18" customHeight="1">
      <c r="B42" s="441"/>
      <c r="C42" s="442"/>
      <c r="D42" s="442"/>
      <c r="E42" s="443"/>
      <c r="F42" s="92" t="s">
        <v>579</v>
      </c>
      <c r="G42" s="72"/>
      <c r="H42" s="72"/>
      <c r="I42" s="72"/>
      <c r="J42" s="72"/>
      <c r="K42" s="72"/>
      <c r="L42" s="72"/>
      <c r="M42" s="72"/>
      <c r="N42" s="72"/>
      <c r="O42" s="72"/>
      <c r="P42" s="72"/>
      <c r="Q42" s="72">
        <v>6</v>
      </c>
      <c r="R42" s="72" t="s">
        <v>580</v>
      </c>
      <c r="S42" s="72"/>
      <c r="T42" s="72"/>
      <c r="U42" s="72"/>
      <c r="V42" s="72"/>
      <c r="W42" s="72"/>
      <c r="X42" s="72"/>
      <c r="Y42" s="72"/>
      <c r="Z42" s="72"/>
      <c r="AA42" s="94"/>
    </row>
    <row r="43" spans="2:53" ht="18" customHeight="1">
      <c r="B43" s="444"/>
      <c r="C43" s="445"/>
      <c r="D43" s="445"/>
      <c r="E43" s="446"/>
      <c r="F43" s="93" t="s">
        <v>581</v>
      </c>
      <c r="G43" s="95"/>
      <c r="H43" s="429">
        <v>0.2</v>
      </c>
      <c r="I43" s="429"/>
      <c r="J43" s="95" t="s">
        <v>582</v>
      </c>
      <c r="K43" s="95"/>
      <c r="L43" s="95"/>
      <c r="M43" s="95"/>
      <c r="N43" s="95"/>
      <c r="O43" s="95"/>
      <c r="P43" s="95"/>
      <c r="Q43" s="95"/>
      <c r="R43" s="95"/>
      <c r="S43" s="95"/>
      <c r="T43" s="95"/>
      <c r="U43" s="95"/>
      <c r="V43" s="95"/>
      <c r="W43" s="95"/>
      <c r="X43" s="95"/>
      <c r="Y43" s="95"/>
      <c r="Z43" s="95"/>
      <c r="AA43" s="96"/>
    </row>
    <row r="44" spans="2:53" ht="18" customHeight="1"/>
    <row r="45" spans="2:53" ht="18" customHeight="1"/>
    <row r="46" spans="2:53" ht="18" customHeight="1"/>
    <row r="47" spans="2:53" ht="18" customHeight="1"/>
    <row r="48" spans="2:5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Ad8/hmvYdkQ63I3vrR9tChQau967MfbkVYj7UXW4oynfrxPj5gUTKH4Feiws8Q0YA7qwXS9jFT8tCQg8sdQIhA==" saltValue="GhE0byNBwjdxb1kQ5X0uLQ==" spinCount="100000" sheet="1" objects="1" scenarios="1"/>
  <mergeCells count="50">
    <mergeCell ref="N11:R11"/>
    <mergeCell ref="N12:R12"/>
    <mergeCell ref="N10:R10"/>
    <mergeCell ref="I19:M19"/>
    <mergeCell ref="N19:R19"/>
    <mergeCell ref="N13:R13"/>
    <mergeCell ref="I15:M15"/>
    <mergeCell ref="N15:R15"/>
    <mergeCell ref="I16:M16"/>
    <mergeCell ref="N16:R16"/>
    <mergeCell ref="C17:H17"/>
    <mergeCell ref="I17:M17"/>
    <mergeCell ref="N17:R17"/>
    <mergeCell ref="I18:M18"/>
    <mergeCell ref="N18:R18"/>
    <mergeCell ref="I24:M24"/>
    <mergeCell ref="N24:R24"/>
    <mergeCell ref="I25:M25"/>
    <mergeCell ref="N25:R25"/>
    <mergeCell ref="C20:H20"/>
    <mergeCell ref="I20:M20"/>
    <mergeCell ref="N20:R20"/>
    <mergeCell ref="I21:M21"/>
    <mergeCell ref="N21:R21"/>
    <mergeCell ref="AW27:AY27"/>
    <mergeCell ref="B41:E43"/>
    <mergeCell ref="AU6:AX6"/>
    <mergeCell ref="AU7:AX7"/>
    <mergeCell ref="AU10:AX10"/>
    <mergeCell ref="AU11:AX11"/>
    <mergeCell ref="AU13:AX13"/>
    <mergeCell ref="B32:E35"/>
    <mergeCell ref="I28:M28"/>
    <mergeCell ref="N28:R28"/>
    <mergeCell ref="I29:M29"/>
    <mergeCell ref="N29:R29"/>
    <mergeCell ref="I26:M26"/>
    <mergeCell ref="N26:R26"/>
    <mergeCell ref="I27:M27"/>
    <mergeCell ref="N27:R27"/>
    <mergeCell ref="AU14:AX14"/>
    <mergeCell ref="AT17:AW17"/>
    <mergeCell ref="AT18:AW18"/>
    <mergeCell ref="AT19:AW19"/>
    <mergeCell ref="AT20:AW20"/>
    <mergeCell ref="AG35:AJ35"/>
    <mergeCell ref="AM37:AN37"/>
    <mergeCell ref="H43:I43"/>
    <mergeCell ref="AN40:AP40"/>
    <mergeCell ref="AH41:AI41"/>
  </mergeCells>
  <phoneticPr fontId="1"/>
  <pageMargins left="0.98425196850393704" right="0.31496062992125984" top="0.74803149606299213" bottom="0.15748031496062992"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97"/>
  <sheetViews>
    <sheetView topLeftCell="AO1" zoomScaleNormal="100" workbookViewId="0">
      <selection activeCell="AN22" sqref="AN22"/>
    </sheetView>
  </sheetViews>
  <sheetFormatPr defaultRowHeight="12"/>
  <cols>
    <col min="1" max="24" width="3.375" style="73" customWidth="1"/>
    <col min="25" max="25" width="0.75" style="73" customWidth="1"/>
    <col min="26" max="49" width="3.375" style="73" customWidth="1"/>
    <col min="50" max="50" width="0.75" style="73" customWidth="1"/>
    <col min="51" max="52" width="2.125" style="48" customWidth="1"/>
    <col min="53" max="53" width="17.25" style="48" customWidth="1"/>
    <col min="54" max="73" width="5.125" style="48" customWidth="1"/>
    <col min="74" max="100" width="3.375" style="73" customWidth="1"/>
    <col min="101" max="16384" width="9" style="73"/>
  </cols>
  <sheetData>
    <row r="1" spans="1:73" ht="18" customHeight="1" thickBot="1">
      <c r="A1" s="84" t="s">
        <v>462</v>
      </c>
      <c r="B1" s="85"/>
      <c r="C1" s="85"/>
      <c r="D1" s="86"/>
      <c r="E1" s="86"/>
      <c r="F1" s="86"/>
      <c r="G1" s="86"/>
      <c r="H1" s="86"/>
      <c r="I1" s="86"/>
      <c r="J1" s="86"/>
      <c r="K1" s="86"/>
      <c r="L1" s="86"/>
      <c r="M1" s="87"/>
      <c r="N1" s="72"/>
      <c r="O1" s="72"/>
      <c r="P1" s="72"/>
      <c r="Q1" s="72"/>
      <c r="R1" s="72"/>
      <c r="S1" s="72"/>
      <c r="T1" s="72"/>
      <c r="U1" s="72"/>
      <c r="V1" s="72"/>
      <c r="W1" s="72"/>
      <c r="X1" s="72"/>
      <c r="Y1" s="72"/>
      <c r="Z1" s="72" t="s">
        <v>501</v>
      </c>
      <c r="AY1" s="73" t="s">
        <v>514</v>
      </c>
    </row>
    <row r="2" spans="1:73" ht="18" customHeight="1" thickBot="1">
      <c r="A2" s="73" t="s">
        <v>463</v>
      </c>
      <c r="V2" s="73" t="s">
        <v>464</v>
      </c>
      <c r="Z2" s="100" t="s">
        <v>502</v>
      </c>
      <c r="AY2" s="475" t="s">
        <v>513</v>
      </c>
      <c r="AZ2" s="476"/>
      <c r="BA2" s="477"/>
      <c r="BB2" s="128">
        <v>1</v>
      </c>
      <c r="BC2" s="102">
        <v>2</v>
      </c>
      <c r="BD2" s="102">
        <v>3</v>
      </c>
      <c r="BE2" s="102">
        <v>4</v>
      </c>
      <c r="BF2" s="103">
        <v>5</v>
      </c>
      <c r="BG2" s="128">
        <v>6</v>
      </c>
      <c r="BH2" s="102">
        <v>7</v>
      </c>
      <c r="BI2" s="102">
        <v>8</v>
      </c>
      <c r="BJ2" s="102">
        <v>9</v>
      </c>
      <c r="BK2" s="103">
        <v>10</v>
      </c>
      <c r="BL2" s="128">
        <v>11</v>
      </c>
      <c r="BM2" s="102">
        <v>12</v>
      </c>
      <c r="BN2" s="102">
        <v>13</v>
      </c>
      <c r="BO2" s="102">
        <v>14</v>
      </c>
      <c r="BP2" s="103">
        <v>15</v>
      </c>
      <c r="BQ2" s="104">
        <v>16</v>
      </c>
      <c r="BR2" s="102">
        <v>17</v>
      </c>
      <c r="BS2" s="102">
        <v>18</v>
      </c>
      <c r="BT2" s="102">
        <v>19</v>
      </c>
      <c r="BU2" s="103">
        <v>20</v>
      </c>
    </row>
    <row r="3" spans="1:73" ht="18" customHeight="1">
      <c r="A3" s="73" t="s">
        <v>465</v>
      </c>
      <c r="Z3" s="73" t="s">
        <v>503</v>
      </c>
      <c r="AY3" s="478" t="s">
        <v>540</v>
      </c>
      <c r="AZ3" s="478" t="s">
        <v>539</v>
      </c>
      <c r="BA3" s="105" t="s">
        <v>515</v>
      </c>
      <c r="BB3" s="129">
        <v>110000</v>
      </c>
      <c r="BC3" s="108">
        <v>144000</v>
      </c>
      <c r="BD3" s="108">
        <v>180000</v>
      </c>
      <c r="BE3" s="108">
        <v>180000</v>
      </c>
      <c r="BF3" s="109">
        <v>180000</v>
      </c>
      <c r="BG3" s="129">
        <v>180000</v>
      </c>
      <c r="BH3" s="108">
        <v>180000</v>
      </c>
      <c r="BI3" s="108">
        <v>180000</v>
      </c>
      <c r="BJ3" s="108">
        <v>180000</v>
      </c>
      <c r="BK3" s="109">
        <v>180000</v>
      </c>
      <c r="BL3" s="129">
        <v>180000</v>
      </c>
      <c r="BM3" s="108">
        <v>180000</v>
      </c>
      <c r="BN3" s="108">
        <v>180000</v>
      </c>
      <c r="BO3" s="108">
        <v>180000</v>
      </c>
      <c r="BP3" s="109">
        <v>180000</v>
      </c>
      <c r="BQ3" s="107">
        <v>180000</v>
      </c>
      <c r="BR3" s="108">
        <v>180000</v>
      </c>
      <c r="BS3" s="108">
        <v>180000</v>
      </c>
      <c r="BT3" s="108">
        <v>180000</v>
      </c>
      <c r="BU3" s="109">
        <f>+BT3</f>
        <v>180000</v>
      </c>
    </row>
    <row r="4" spans="1:73" ht="18" customHeight="1">
      <c r="A4" s="73" t="s">
        <v>466</v>
      </c>
      <c r="AA4" s="73" t="s">
        <v>504</v>
      </c>
      <c r="AY4" s="479"/>
      <c r="AZ4" s="479"/>
      <c r="BA4" s="106" t="s">
        <v>516</v>
      </c>
      <c r="BB4" s="130">
        <v>40000</v>
      </c>
      <c r="BC4" s="111">
        <v>50000</v>
      </c>
      <c r="BD4" s="111">
        <v>60000</v>
      </c>
      <c r="BE4" s="111">
        <v>60000</v>
      </c>
      <c r="BF4" s="112">
        <v>60000</v>
      </c>
      <c r="BG4" s="130">
        <v>60000</v>
      </c>
      <c r="BH4" s="111">
        <v>60000</v>
      </c>
      <c r="BI4" s="111">
        <v>60000</v>
      </c>
      <c r="BJ4" s="111">
        <v>60000</v>
      </c>
      <c r="BK4" s="112">
        <v>60000</v>
      </c>
      <c r="BL4" s="130">
        <v>60000</v>
      </c>
      <c r="BM4" s="111">
        <v>60000</v>
      </c>
      <c r="BN4" s="111">
        <v>60000</v>
      </c>
      <c r="BO4" s="111">
        <v>60000</v>
      </c>
      <c r="BP4" s="112">
        <v>60000</v>
      </c>
      <c r="BQ4" s="110">
        <v>60000</v>
      </c>
      <c r="BR4" s="111">
        <v>60000</v>
      </c>
      <c r="BS4" s="111">
        <v>60000</v>
      </c>
      <c r="BT4" s="111">
        <v>60000</v>
      </c>
      <c r="BU4" s="112">
        <v>60000</v>
      </c>
    </row>
    <row r="5" spans="1:73" ht="18" customHeight="1" thickBot="1">
      <c r="A5" s="100" t="s">
        <v>467</v>
      </c>
      <c r="AA5" s="73" t="s">
        <v>505</v>
      </c>
      <c r="AY5" s="479"/>
      <c r="AZ5" s="480"/>
      <c r="BA5" s="117" t="s">
        <v>517</v>
      </c>
      <c r="BB5" s="131">
        <f>+BB3+BB4</f>
        <v>150000</v>
      </c>
      <c r="BC5" s="119">
        <f>+BC3+BC4</f>
        <v>194000</v>
      </c>
      <c r="BD5" s="119">
        <f t="shared" ref="BD5:BT5" si="0">+BD3+BD4</f>
        <v>240000</v>
      </c>
      <c r="BE5" s="119">
        <f t="shared" si="0"/>
        <v>240000</v>
      </c>
      <c r="BF5" s="120">
        <f t="shared" si="0"/>
        <v>240000</v>
      </c>
      <c r="BG5" s="131">
        <f t="shared" si="0"/>
        <v>240000</v>
      </c>
      <c r="BH5" s="119">
        <f t="shared" si="0"/>
        <v>240000</v>
      </c>
      <c r="BI5" s="119">
        <f t="shared" si="0"/>
        <v>240000</v>
      </c>
      <c r="BJ5" s="119">
        <f t="shared" si="0"/>
        <v>240000</v>
      </c>
      <c r="BK5" s="120">
        <f t="shared" si="0"/>
        <v>240000</v>
      </c>
      <c r="BL5" s="131">
        <f t="shared" si="0"/>
        <v>240000</v>
      </c>
      <c r="BM5" s="119">
        <f t="shared" si="0"/>
        <v>240000</v>
      </c>
      <c r="BN5" s="119">
        <f t="shared" si="0"/>
        <v>240000</v>
      </c>
      <c r="BO5" s="119">
        <f t="shared" si="0"/>
        <v>240000</v>
      </c>
      <c r="BP5" s="120">
        <f t="shared" si="0"/>
        <v>240000</v>
      </c>
      <c r="BQ5" s="118">
        <f t="shared" si="0"/>
        <v>240000</v>
      </c>
      <c r="BR5" s="119">
        <f t="shared" si="0"/>
        <v>240000</v>
      </c>
      <c r="BS5" s="119">
        <f t="shared" si="0"/>
        <v>240000</v>
      </c>
      <c r="BT5" s="119">
        <f t="shared" si="0"/>
        <v>240000</v>
      </c>
      <c r="BU5" s="120">
        <f>+BU3+BU4</f>
        <v>240000</v>
      </c>
    </row>
    <row r="6" spans="1:73" ht="18" customHeight="1">
      <c r="A6" s="100" t="s">
        <v>469</v>
      </c>
      <c r="AR6" s="73" t="s">
        <v>506</v>
      </c>
      <c r="AY6" s="479"/>
      <c r="AZ6" s="478" t="s">
        <v>538</v>
      </c>
      <c r="BA6" s="105" t="s">
        <v>518</v>
      </c>
      <c r="BB6" s="129">
        <v>72000</v>
      </c>
      <c r="BC6" s="108">
        <v>72000</v>
      </c>
      <c r="BD6" s="108">
        <v>72000</v>
      </c>
      <c r="BE6" s="108">
        <v>72000</v>
      </c>
      <c r="BF6" s="109">
        <v>72000</v>
      </c>
      <c r="BG6" s="129">
        <v>72000</v>
      </c>
      <c r="BH6" s="108">
        <v>72000</v>
      </c>
      <c r="BI6" s="108">
        <v>72000</v>
      </c>
      <c r="BJ6" s="108">
        <v>72000</v>
      </c>
      <c r="BK6" s="109">
        <v>72000</v>
      </c>
      <c r="BL6" s="129">
        <v>72000</v>
      </c>
      <c r="BM6" s="108">
        <v>72000</v>
      </c>
      <c r="BN6" s="108">
        <v>72000</v>
      </c>
      <c r="BO6" s="108">
        <v>72000</v>
      </c>
      <c r="BP6" s="109">
        <v>72000</v>
      </c>
      <c r="BQ6" s="107">
        <v>72000</v>
      </c>
      <c r="BR6" s="108">
        <v>72000</v>
      </c>
      <c r="BS6" s="108">
        <v>72000</v>
      </c>
      <c r="BT6" s="108">
        <v>72000</v>
      </c>
      <c r="BU6" s="109">
        <v>72000</v>
      </c>
    </row>
    <row r="7" spans="1:73" ht="18" customHeight="1">
      <c r="A7" s="73" t="s">
        <v>468</v>
      </c>
      <c r="AA7" s="73" t="s">
        <v>507</v>
      </c>
      <c r="AF7" s="135" t="s">
        <v>115</v>
      </c>
      <c r="AG7" s="174">
        <v>3</v>
      </c>
      <c r="AH7" s="73" t="s">
        <v>513</v>
      </c>
      <c r="AY7" s="479"/>
      <c r="AZ7" s="479"/>
      <c r="BA7" s="106" t="s">
        <v>519</v>
      </c>
      <c r="BB7" s="130">
        <v>2315</v>
      </c>
      <c r="BC7" s="111">
        <v>2315</v>
      </c>
      <c r="BD7" s="111">
        <v>2315</v>
      </c>
      <c r="BE7" s="111">
        <v>2315</v>
      </c>
      <c r="BF7" s="112">
        <v>2315</v>
      </c>
      <c r="BG7" s="130">
        <v>2315</v>
      </c>
      <c r="BH7" s="111">
        <v>2315</v>
      </c>
      <c r="BI7" s="111">
        <v>2315</v>
      </c>
      <c r="BJ7" s="111">
        <v>2315</v>
      </c>
      <c r="BK7" s="112">
        <v>2315</v>
      </c>
      <c r="BL7" s="130">
        <v>2315</v>
      </c>
      <c r="BM7" s="111">
        <v>2315</v>
      </c>
      <c r="BN7" s="111">
        <v>2315</v>
      </c>
      <c r="BO7" s="111">
        <v>2315</v>
      </c>
      <c r="BP7" s="112">
        <v>2315</v>
      </c>
      <c r="BQ7" s="110">
        <v>2315</v>
      </c>
      <c r="BR7" s="111">
        <v>2315</v>
      </c>
      <c r="BS7" s="111">
        <v>2315</v>
      </c>
      <c r="BT7" s="111">
        <v>2315</v>
      </c>
      <c r="BU7" s="112">
        <v>2315</v>
      </c>
    </row>
    <row r="8" spans="1:73" ht="18" customHeight="1">
      <c r="AA8" s="73" t="s">
        <v>508</v>
      </c>
      <c r="AF8" s="135" t="s">
        <v>116</v>
      </c>
      <c r="AG8" s="174">
        <v>13</v>
      </c>
      <c r="AH8" s="73" t="s">
        <v>513</v>
      </c>
      <c r="AY8" s="479"/>
      <c r="AZ8" s="479"/>
      <c r="BA8" s="106" t="s">
        <v>520</v>
      </c>
      <c r="BB8" s="130">
        <v>12750</v>
      </c>
      <c r="BC8" s="111">
        <v>12750</v>
      </c>
      <c r="BD8" s="111">
        <v>12750</v>
      </c>
      <c r="BE8" s="111">
        <v>12750</v>
      </c>
      <c r="BF8" s="112">
        <v>12750</v>
      </c>
      <c r="BG8" s="130">
        <v>12750</v>
      </c>
      <c r="BH8" s="111">
        <v>12750</v>
      </c>
      <c r="BI8" s="111">
        <v>12750</v>
      </c>
      <c r="BJ8" s="111">
        <v>12750</v>
      </c>
      <c r="BK8" s="112">
        <v>12750</v>
      </c>
      <c r="BL8" s="130">
        <v>12750</v>
      </c>
      <c r="BM8" s="111">
        <v>12750</v>
      </c>
      <c r="BN8" s="111">
        <v>12750</v>
      </c>
      <c r="BO8" s="111">
        <v>12750</v>
      </c>
      <c r="BP8" s="112">
        <v>12750</v>
      </c>
      <c r="BQ8" s="110">
        <v>12750</v>
      </c>
      <c r="BR8" s="111">
        <v>12750</v>
      </c>
      <c r="BS8" s="111">
        <v>12750</v>
      </c>
      <c r="BT8" s="111">
        <v>12750</v>
      </c>
      <c r="BU8" s="112">
        <v>12750</v>
      </c>
    </row>
    <row r="9" spans="1:73" ht="18" customHeight="1">
      <c r="B9" s="73" t="s">
        <v>470</v>
      </c>
      <c r="AA9" s="73" t="s">
        <v>509</v>
      </c>
      <c r="AF9" s="135" t="s">
        <v>349</v>
      </c>
      <c r="AG9" s="174">
        <v>16</v>
      </c>
      <c r="AH9" s="73" t="s">
        <v>513</v>
      </c>
      <c r="AY9" s="479"/>
      <c r="AZ9" s="479"/>
      <c r="BA9" s="106" t="s">
        <v>521</v>
      </c>
      <c r="BB9" s="130">
        <v>27450</v>
      </c>
      <c r="BC9" s="111">
        <f>+BB27*0.025</f>
        <v>25925</v>
      </c>
      <c r="BD9" s="111">
        <f t="shared" ref="BD9:BT9" si="1">+BC27*0.025</f>
        <v>24400</v>
      </c>
      <c r="BE9" s="111">
        <f t="shared" si="1"/>
        <v>22875</v>
      </c>
      <c r="BF9" s="112">
        <f t="shared" si="1"/>
        <v>21350</v>
      </c>
      <c r="BG9" s="130">
        <f t="shared" si="1"/>
        <v>19825</v>
      </c>
      <c r="BH9" s="111">
        <f t="shared" si="1"/>
        <v>18300</v>
      </c>
      <c r="BI9" s="111">
        <f t="shared" si="1"/>
        <v>16775</v>
      </c>
      <c r="BJ9" s="111">
        <f t="shared" si="1"/>
        <v>15250</v>
      </c>
      <c r="BK9" s="112">
        <f t="shared" si="1"/>
        <v>13725</v>
      </c>
      <c r="BL9" s="130">
        <f t="shared" si="1"/>
        <v>12200</v>
      </c>
      <c r="BM9" s="111">
        <f t="shared" si="1"/>
        <v>10675</v>
      </c>
      <c r="BN9" s="111">
        <f t="shared" si="1"/>
        <v>9150</v>
      </c>
      <c r="BO9" s="111">
        <f t="shared" si="1"/>
        <v>7625</v>
      </c>
      <c r="BP9" s="112">
        <f t="shared" si="1"/>
        <v>6100</v>
      </c>
      <c r="BQ9" s="110">
        <f t="shared" si="1"/>
        <v>4575</v>
      </c>
      <c r="BR9" s="111">
        <f t="shared" si="1"/>
        <v>3050</v>
      </c>
      <c r="BS9" s="111">
        <f t="shared" si="1"/>
        <v>1525</v>
      </c>
      <c r="BT9" s="111">
        <f t="shared" si="1"/>
        <v>0</v>
      </c>
      <c r="BU9" s="112">
        <v>0</v>
      </c>
    </row>
    <row r="10" spans="1:73" ht="18" customHeight="1">
      <c r="B10" s="88"/>
      <c r="C10" s="86" t="s">
        <v>471</v>
      </c>
      <c r="D10" s="86"/>
      <c r="E10" s="86"/>
      <c r="F10" s="86"/>
      <c r="G10" s="86"/>
      <c r="H10" s="86"/>
      <c r="I10" s="474">
        <v>1300000</v>
      </c>
      <c r="J10" s="474"/>
      <c r="K10" s="474"/>
      <c r="L10" s="101" t="s">
        <v>475</v>
      </c>
      <c r="M10" s="87"/>
      <c r="AA10" s="73" t="s">
        <v>510</v>
      </c>
      <c r="AJ10" s="135" t="s">
        <v>347</v>
      </c>
      <c r="AK10" s="472">
        <f>+(BB3+BC3+BD3+BE3+BF3)/5/I10*100</f>
        <v>12.215384615384615</v>
      </c>
      <c r="AL10" s="473"/>
      <c r="AM10" s="73" t="s">
        <v>512</v>
      </c>
      <c r="AY10" s="479"/>
      <c r="AZ10" s="479"/>
      <c r="BA10" s="106" t="s">
        <v>522</v>
      </c>
      <c r="BB10" s="130">
        <v>0</v>
      </c>
      <c r="BC10" s="111">
        <v>893</v>
      </c>
      <c r="BD10" s="111">
        <v>224</v>
      </c>
      <c r="BE10" s="111">
        <v>0</v>
      </c>
      <c r="BF10" s="112">
        <v>0</v>
      </c>
      <c r="BG10" s="130">
        <v>0</v>
      </c>
      <c r="BH10" s="111">
        <v>0</v>
      </c>
      <c r="BI10" s="111">
        <v>0</v>
      </c>
      <c r="BJ10" s="111">
        <v>0</v>
      </c>
      <c r="BK10" s="112">
        <v>0</v>
      </c>
      <c r="BL10" s="130">
        <v>0</v>
      </c>
      <c r="BM10" s="111">
        <v>0</v>
      </c>
      <c r="BN10" s="111">
        <v>0</v>
      </c>
      <c r="BO10" s="111">
        <v>0</v>
      </c>
      <c r="BP10" s="112">
        <v>0</v>
      </c>
      <c r="BQ10" s="110">
        <v>0</v>
      </c>
      <c r="BR10" s="111">
        <v>0</v>
      </c>
      <c r="BS10" s="111">
        <v>0</v>
      </c>
      <c r="BT10" s="111">
        <v>0</v>
      </c>
      <c r="BU10" s="112">
        <v>0</v>
      </c>
    </row>
    <row r="11" spans="1:73" ht="18" customHeight="1">
      <c r="B11" s="88"/>
      <c r="C11" s="86" t="s">
        <v>472</v>
      </c>
      <c r="D11" s="86"/>
      <c r="E11" s="86"/>
      <c r="F11" s="86"/>
      <c r="G11" s="86"/>
      <c r="H11" s="86"/>
      <c r="I11" s="474">
        <v>80000</v>
      </c>
      <c r="J11" s="474"/>
      <c r="K11" s="474"/>
      <c r="L11" s="101" t="s">
        <v>475</v>
      </c>
      <c r="M11" s="87"/>
      <c r="AA11" s="73" t="s">
        <v>511</v>
      </c>
      <c r="AF11" s="135" t="s">
        <v>350</v>
      </c>
      <c r="AG11" s="175">
        <f>+BC10/BB28*100</f>
        <v>3.4999020184205372</v>
      </c>
      <c r="AH11" s="73" t="s">
        <v>512</v>
      </c>
      <c r="AY11" s="479"/>
      <c r="AZ11" s="479"/>
      <c r="BA11" s="106" t="s">
        <v>523</v>
      </c>
      <c r="BB11" s="130">
        <v>75973</v>
      </c>
      <c r="BC11" s="111">
        <v>66899</v>
      </c>
      <c r="BD11" s="111">
        <v>59114</v>
      </c>
      <c r="BE11" s="111">
        <v>52434</v>
      </c>
      <c r="BF11" s="112">
        <v>46703</v>
      </c>
      <c r="BG11" s="130">
        <v>41786</v>
      </c>
      <c r="BH11" s="111">
        <v>37566</v>
      </c>
      <c r="BI11" s="111">
        <v>33946</v>
      </c>
      <c r="BJ11" s="111">
        <v>30840</v>
      </c>
      <c r="BK11" s="112">
        <v>28175</v>
      </c>
      <c r="BL11" s="130">
        <v>25889</v>
      </c>
      <c r="BM11" s="111">
        <v>23927</v>
      </c>
      <c r="BN11" s="111">
        <v>22244</v>
      </c>
      <c r="BO11" s="111">
        <v>20800</v>
      </c>
      <c r="BP11" s="112">
        <v>19560</v>
      </c>
      <c r="BQ11" s="110">
        <v>12073</v>
      </c>
      <c r="BR11" s="111">
        <v>12073</v>
      </c>
      <c r="BS11" s="111">
        <v>12073</v>
      </c>
      <c r="BT11" s="111">
        <v>12073</v>
      </c>
      <c r="BU11" s="112">
        <v>12073</v>
      </c>
    </row>
    <row r="12" spans="1:73" ht="18" customHeight="1" thickBot="1">
      <c r="B12" s="88"/>
      <c r="C12" s="86" t="s">
        <v>473</v>
      </c>
      <c r="D12" s="86"/>
      <c r="E12" s="86"/>
      <c r="F12" s="86"/>
      <c r="G12" s="86"/>
      <c r="H12" s="86"/>
      <c r="I12" s="474">
        <v>122000</v>
      </c>
      <c r="J12" s="474"/>
      <c r="K12" s="474"/>
      <c r="L12" s="101" t="s">
        <v>475</v>
      </c>
      <c r="M12" s="87"/>
      <c r="AY12" s="479"/>
      <c r="AZ12" s="480"/>
      <c r="BA12" s="121" t="s">
        <v>524</v>
      </c>
      <c r="BB12" s="131">
        <f>SUM(BB6:BB11)</f>
        <v>190488</v>
      </c>
      <c r="BC12" s="119">
        <f>SUM(BC6:BC11)</f>
        <v>180782</v>
      </c>
      <c r="BD12" s="119">
        <f t="shared" ref="BD12:BT12" si="2">SUM(BD6:BD11)</f>
        <v>170803</v>
      </c>
      <c r="BE12" s="119">
        <f t="shared" si="2"/>
        <v>162374</v>
      </c>
      <c r="BF12" s="120">
        <f t="shared" si="2"/>
        <v>155118</v>
      </c>
      <c r="BG12" s="131">
        <f t="shared" si="2"/>
        <v>148676</v>
      </c>
      <c r="BH12" s="119">
        <f t="shared" si="2"/>
        <v>142931</v>
      </c>
      <c r="BI12" s="119">
        <f t="shared" si="2"/>
        <v>137786</v>
      </c>
      <c r="BJ12" s="119">
        <f t="shared" si="2"/>
        <v>133155</v>
      </c>
      <c r="BK12" s="120">
        <f t="shared" si="2"/>
        <v>128965</v>
      </c>
      <c r="BL12" s="131">
        <f t="shared" si="2"/>
        <v>125154</v>
      </c>
      <c r="BM12" s="119">
        <f t="shared" si="2"/>
        <v>121667</v>
      </c>
      <c r="BN12" s="119">
        <f t="shared" si="2"/>
        <v>118459</v>
      </c>
      <c r="BO12" s="119">
        <f t="shared" si="2"/>
        <v>115490</v>
      </c>
      <c r="BP12" s="120">
        <f t="shared" si="2"/>
        <v>112725</v>
      </c>
      <c r="BQ12" s="118">
        <f t="shared" si="2"/>
        <v>103713</v>
      </c>
      <c r="BR12" s="119">
        <f t="shared" si="2"/>
        <v>102188</v>
      </c>
      <c r="BS12" s="119">
        <f t="shared" si="2"/>
        <v>100663</v>
      </c>
      <c r="BT12" s="119">
        <f t="shared" si="2"/>
        <v>99138</v>
      </c>
      <c r="BU12" s="120">
        <f>SUM(BU6:BU11)</f>
        <v>99138</v>
      </c>
    </row>
    <row r="13" spans="1:73" ht="18" customHeight="1">
      <c r="B13" s="88"/>
      <c r="C13" s="86" t="s">
        <v>474</v>
      </c>
      <c r="D13" s="86"/>
      <c r="E13" s="86"/>
      <c r="F13" s="86"/>
      <c r="G13" s="86"/>
      <c r="H13" s="86"/>
      <c r="I13" s="474">
        <v>1098000</v>
      </c>
      <c r="J13" s="474"/>
      <c r="K13" s="474"/>
      <c r="L13" s="101" t="s">
        <v>475</v>
      </c>
      <c r="M13" s="87"/>
      <c r="AY13" s="479"/>
      <c r="AZ13" s="481" t="s">
        <v>546</v>
      </c>
      <c r="BA13" s="482"/>
      <c r="BB13" s="129">
        <f>+BB5-BB12</f>
        <v>-40488</v>
      </c>
      <c r="BC13" s="108">
        <f>+BC5-BC12</f>
        <v>13218</v>
      </c>
      <c r="BD13" s="108">
        <f t="shared" ref="BD13:BT13" si="3">+BD5-BD12</f>
        <v>69197</v>
      </c>
      <c r="BE13" s="108">
        <f t="shared" si="3"/>
        <v>77626</v>
      </c>
      <c r="BF13" s="109">
        <f t="shared" si="3"/>
        <v>84882</v>
      </c>
      <c r="BG13" s="129">
        <f t="shared" si="3"/>
        <v>91324</v>
      </c>
      <c r="BH13" s="108">
        <f t="shared" si="3"/>
        <v>97069</v>
      </c>
      <c r="BI13" s="108">
        <f t="shared" si="3"/>
        <v>102214</v>
      </c>
      <c r="BJ13" s="108">
        <f t="shared" si="3"/>
        <v>106845</v>
      </c>
      <c r="BK13" s="109">
        <f t="shared" si="3"/>
        <v>111035</v>
      </c>
      <c r="BL13" s="129">
        <f t="shared" si="3"/>
        <v>114846</v>
      </c>
      <c r="BM13" s="108">
        <f t="shared" si="3"/>
        <v>118333</v>
      </c>
      <c r="BN13" s="108">
        <f t="shared" si="3"/>
        <v>121541</v>
      </c>
      <c r="BO13" s="108">
        <f t="shared" si="3"/>
        <v>124510</v>
      </c>
      <c r="BP13" s="109">
        <f t="shared" si="3"/>
        <v>127275</v>
      </c>
      <c r="BQ13" s="107">
        <f t="shared" si="3"/>
        <v>136287</v>
      </c>
      <c r="BR13" s="108">
        <f t="shared" si="3"/>
        <v>137812</v>
      </c>
      <c r="BS13" s="108">
        <f t="shared" si="3"/>
        <v>139337</v>
      </c>
      <c r="BT13" s="108">
        <f t="shared" si="3"/>
        <v>140862</v>
      </c>
      <c r="BU13" s="109">
        <f>+BU5-BU12</f>
        <v>140862</v>
      </c>
    </row>
    <row r="14" spans="1:73" ht="18" customHeight="1">
      <c r="AY14" s="479"/>
      <c r="AZ14" s="483" t="s">
        <v>525</v>
      </c>
      <c r="BA14" s="484"/>
      <c r="BB14" s="130">
        <f>+BB13</f>
        <v>-40488</v>
      </c>
      <c r="BC14" s="111">
        <f>+BB14+BC13</f>
        <v>-27270</v>
      </c>
      <c r="BD14" s="111">
        <f t="shared" ref="BD14:BT14" si="4">+BC14+BD13</f>
        <v>41927</v>
      </c>
      <c r="BE14" s="111">
        <f t="shared" si="4"/>
        <v>119553</v>
      </c>
      <c r="BF14" s="112">
        <f t="shared" si="4"/>
        <v>204435</v>
      </c>
      <c r="BG14" s="130">
        <f t="shared" si="4"/>
        <v>295759</v>
      </c>
      <c r="BH14" s="111">
        <f t="shared" si="4"/>
        <v>392828</v>
      </c>
      <c r="BI14" s="111">
        <f t="shared" si="4"/>
        <v>495042</v>
      </c>
      <c r="BJ14" s="111">
        <f t="shared" si="4"/>
        <v>601887</v>
      </c>
      <c r="BK14" s="112">
        <f t="shared" si="4"/>
        <v>712922</v>
      </c>
      <c r="BL14" s="130">
        <f t="shared" si="4"/>
        <v>827768</v>
      </c>
      <c r="BM14" s="111">
        <f t="shared" si="4"/>
        <v>946101</v>
      </c>
      <c r="BN14" s="111">
        <f t="shared" si="4"/>
        <v>1067642</v>
      </c>
      <c r="BO14" s="111">
        <f t="shared" si="4"/>
        <v>1192152</v>
      </c>
      <c r="BP14" s="112">
        <f t="shared" si="4"/>
        <v>1319427</v>
      </c>
      <c r="BQ14" s="110">
        <f t="shared" si="4"/>
        <v>1455714</v>
      </c>
      <c r="BR14" s="111">
        <f t="shared" si="4"/>
        <v>1593526</v>
      </c>
      <c r="BS14" s="111">
        <f t="shared" si="4"/>
        <v>1732863</v>
      </c>
      <c r="BT14" s="111">
        <f t="shared" si="4"/>
        <v>1873725</v>
      </c>
      <c r="BU14" s="112">
        <f>+BT14+BU13</f>
        <v>2014587</v>
      </c>
    </row>
    <row r="15" spans="1:73" ht="18" customHeight="1">
      <c r="A15" s="73" t="s">
        <v>78</v>
      </c>
      <c r="AY15" s="479"/>
      <c r="AZ15" s="483" t="s">
        <v>526</v>
      </c>
      <c r="BA15" s="484"/>
      <c r="BB15" s="130">
        <v>0</v>
      </c>
      <c r="BC15" s="111">
        <v>0</v>
      </c>
      <c r="BD15" s="111">
        <f>+BD13+BC14</f>
        <v>41927</v>
      </c>
      <c r="BE15" s="111">
        <f>+BE13</f>
        <v>77626</v>
      </c>
      <c r="BF15" s="112">
        <f t="shared" ref="BF15:BT15" si="5">+BF13</f>
        <v>84882</v>
      </c>
      <c r="BG15" s="130">
        <f t="shared" si="5"/>
        <v>91324</v>
      </c>
      <c r="BH15" s="111">
        <f t="shared" si="5"/>
        <v>97069</v>
      </c>
      <c r="BI15" s="111">
        <f t="shared" si="5"/>
        <v>102214</v>
      </c>
      <c r="BJ15" s="111">
        <f t="shared" si="5"/>
        <v>106845</v>
      </c>
      <c r="BK15" s="112">
        <f t="shared" si="5"/>
        <v>111035</v>
      </c>
      <c r="BL15" s="130">
        <f t="shared" si="5"/>
        <v>114846</v>
      </c>
      <c r="BM15" s="111">
        <f t="shared" si="5"/>
        <v>118333</v>
      </c>
      <c r="BN15" s="111">
        <f t="shared" si="5"/>
        <v>121541</v>
      </c>
      <c r="BO15" s="111">
        <f t="shared" si="5"/>
        <v>124510</v>
      </c>
      <c r="BP15" s="112">
        <f t="shared" si="5"/>
        <v>127275</v>
      </c>
      <c r="BQ15" s="110">
        <f t="shared" si="5"/>
        <v>136287</v>
      </c>
      <c r="BR15" s="111">
        <f t="shared" si="5"/>
        <v>137812</v>
      </c>
      <c r="BS15" s="111">
        <f t="shared" si="5"/>
        <v>139337</v>
      </c>
      <c r="BT15" s="111">
        <f t="shared" si="5"/>
        <v>140862</v>
      </c>
      <c r="BU15" s="112">
        <f>+BU13</f>
        <v>140862</v>
      </c>
    </row>
    <row r="16" spans="1:73" ht="18" customHeight="1" thickBot="1">
      <c r="A16" s="100" t="s">
        <v>476</v>
      </c>
      <c r="AY16" s="480"/>
      <c r="AZ16" s="485" t="s">
        <v>527</v>
      </c>
      <c r="BA16" s="486"/>
      <c r="BB16" s="132">
        <v>0</v>
      </c>
      <c r="BC16" s="114">
        <v>0</v>
      </c>
      <c r="BD16" s="114">
        <v>16771</v>
      </c>
      <c r="BE16" s="114">
        <f>ROUND(+BE15*0.4,0)</f>
        <v>31050</v>
      </c>
      <c r="BF16" s="115">
        <f t="shared" ref="BF16:BT16" si="6">ROUND(+BF15*0.4,0)</f>
        <v>33953</v>
      </c>
      <c r="BG16" s="132">
        <f t="shared" si="6"/>
        <v>36530</v>
      </c>
      <c r="BH16" s="114">
        <f t="shared" si="6"/>
        <v>38828</v>
      </c>
      <c r="BI16" s="114">
        <f t="shared" si="6"/>
        <v>40886</v>
      </c>
      <c r="BJ16" s="114">
        <f t="shared" si="6"/>
        <v>42738</v>
      </c>
      <c r="BK16" s="115">
        <f t="shared" si="6"/>
        <v>44414</v>
      </c>
      <c r="BL16" s="132">
        <f t="shared" si="6"/>
        <v>45938</v>
      </c>
      <c r="BM16" s="114">
        <f t="shared" si="6"/>
        <v>47333</v>
      </c>
      <c r="BN16" s="114">
        <f t="shared" si="6"/>
        <v>48616</v>
      </c>
      <c r="BO16" s="114">
        <f t="shared" si="6"/>
        <v>49804</v>
      </c>
      <c r="BP16" s="115">
        <f t="shared" si="6"/>
        <v>50910</v>
      </c>
      <c r="BQ16" s="113">
        <f t="shared" si="6"/>
        <v>54515</v>
      </c>
      <c r="BR16" s="114">
        <f t="shared" si="6"/>
        <v>55125</v>
      </c>
      <c r="BS16" s="114">
        <f t="shared" si="6"/>
        <v>55735</v>
      </c>
      <c r="BT16" s="114">
        <f t="shared" si="6"/>
        <v>56345</v>
      </c>
      <c r="BU16" s="115">
        <f>ROUND(+BU15*0.4,0)</f>
        <v>56345</v>
      </c>
    </row>
    <row r="17" spans="1:73" ht="18" customHeight="1">
      <c r="A17" s="73" t="s">
        <v>477</v>
      </c>
      <c r="S17" s="73" t="s">
        <v>478</v>
      </c>
      <c r="AY17" s="478" t="s">
        <v>541</v>
      </c>
      <c r="AZ17" s="487" t="s">
        <v>542</v>
      </c>
      <c r="BA17" s="105" t="s">
        <v>545</v>
      </c>
      <c r="BB17" s="129">
        <v>-40488</v>
      </c>
      <c r="BC17" s="108">
        <f>+BC13-BC16</f>
        <v>13218</v>
      </c>
      <c r="BD17" s="108">
        <f t="shared" ref="BD17:BT17" si="7">+BD13-BD16</f>
        <v>52426</v>
      </c>
      <c r="BE17" s="108">
        <f t="shared" si="7"/>
        <v>46576</v>
      </c>
      <c r="BF17" s="109">
        <f t="shared" si="7"/>
        <v>50929</v>
      </c>
      <c r="BG17" s="129">
        <f t="shared" si="7"/>
        <v>54794</v>
      </c>
      <c r="BH17" s="108">
        <f t="shared" si="7"/>
        <v>58241</v>
      </c>
      <c r="BI17" s="108">
        <f t="shared" si="7"/>
        <v>61328</v>
      </c>
      <c r="BJ17" s="108">
        <f t="shared" si="7"/>
        <v>64107</v>
      </c>
      <c r="BK17" s="109">
        <f t="shared" si="7"/>
        <v>66621</v>
      </c>
      <c r="BL17" s="129">
        <f t="shared" si="7"/>
        <v>68908</v>
      </c>
      <c r="BM17" s="108">
        <f t="shared" si="7"/>
        <v>71000</v>
      </c>
      <c r="BN17" s="108">
        <f t="shared" si="7"/>
        <v>72925</v>
      </c>
      <c r="BO17" s="108">
        <f t="shared" si="7"/>
        <v>74706</v>
      </c>
      <c r="BP17" s="109">
        <f t="shared" si="7"/>
        <v>76365</v>
      </c>
      <c r="BQ17" s="107">
        <f t="shared" si="7"/>
        <v>81772</v>
      </c>
      <c r="BR17" s="108">
        <f t="shared" si="7"/>
        <v>82687</v>
      </c>
      <c r="BS17" s="108">
        <f t="shared" si="7"/>
        <v>83602</v>
      </c>
      <c r="BT17" s="108">
        <f t="shared" si="7"/>
        <v>84517</v>
      </c>
      <c r="BU17" s="109">
        <f>+BU13-BU16</f>
        <v>84517</v>
      </c>
    </row>
    <row r="18" spans="1:73" ht="18" customHeight="1">
      <c r="AY18" s="479"/>
      <c r="AZ18" s="479"/>
      <c r="BA18" s="116" t="s">
        <v>528</v>
      </c>
      <c r="BB18" s="130">
        <f>+BB11</f>
        <v>75973</v>
      </c>
      <c r="BC18" s="111">
        <f>+BC11</f>
        <v>66899</v>
      </c>
      <c r="BD18" s="111">
        <f t="shared" ref="BD18:BT18" si="8">+BD11</f>
        <v>59114</v>
      </c>
      <c r="BE18" s="111">
        <f t="shared" si="8"/>
        <v>52434</v>
      </c>
      <c r="BF18" s="112">
        <f t="shared" si="8"/>
        <v>46703</v>
      </c>
      <c r="BG18" s="130">
        <f t="shared" si="8"/>
        <v>41786</v>
      </c>
      <c r="BH18" s="111">
        <f t="shared" si="8"/>
        <v>37566</v>
      </c>
      <c r="BI18" s="111">
        <f t="shared" si="8"/>
        <v>33946</v>
      </c>
      <c r="BJ18" s="111">
        <f t="shared" si="8"/>
        <v>30840</v>
      </c>
      <c r="BK18" s="112">
        <f t="shared" si="8"/>
        <v>28175</v>
      </c>
      <c r="BL18" s="130">
        <f t="shared" si="8"/>
        <v>25889</v>
      </c>
      <c r="BM18" s="111">
        <f t="shared" si="8"/>
        <v>23927</v>
      </c>
      <c r="BN18" s="111">
        <f t="shared" si="8"/>
        <v>22244</v>
      </c>
      <c r="BO18" s="111">
        <f t="shared" si="8"/>
        <v>20800</v>
      </c>
      <c r="BP18" s="112">
        <f t="shared" si="8"/>
        <v>19560</v>
      </c>
      <c r="BQ18" s="110">
        <f t="shared" si="8"/>
        <v>12073</v>
      </c>
      <c r="BR18" s="111">
        <f t="shared" si="8"/>
        <v>12073</v>
      </c>
      <c r="BS18" s="111">
        <f t="shared" si="8"/>
        <v>12073</v>
      </c>
      <c r="BT18" s="111">
        <f t="shared" si="8"/>
        <v>12073</v>
      </c>
      <c r="BU18" s="112">
        <f>+BU11</f>
        <v>12073</v>
      </c>
    </row>
    <row r="19" spans="1:73" ht="18" customHeight="1">
      <c r="B19" s="455" t="s">
        <v>480</v>
      </c>
      <c r="C19" s="456"/>
      <c r="D19" s="456"/>
      <c r="E19" s="456"/>
      <c r="F19" s="456"/>
      <c r="G19" s="456"/>
      <c r="H19" s="456"/>
      <c r="I19" s="456"/>
      <c r="J19" s="457"/>
      <c r="K19" s="455" t="s">
        <v>479</v>
      </c>
      <c r="L19" s="456"/>
      <c r="M19" s="457"/>
      <c r="AY19" s="479"/>
      <c r="AZ19" s="479"/>
      <c r="BA19" s="106" t="s">
        <v>529</v>
      </c>
      <c r="BB19" s="130">
        <v>0</v>
      </c>
      <c r="BC19" s="111">
        <v>0</v>
      </c>
      <c r="BD19" s="111">
        <v>0</v>
      </c>
      <c r="BE19" s="111">
        <f>+BD26</f>
        <v>36142</v>
      </c>
      <c r="BF19" s="112">
        <f t="shared" ref="BF19:BT19" si="9">+BE26</f>
        <v>66152</v>
      </c>
      <c r="BG19" s="130">
        <f t="shared" si="9"/>
        <v>94784</v>
      </c>
      <c r="BH19" s="111">
        <f t="shared" si="9"/>
        <v>122364</v>
      </c>
      <c r="BI19" s="111">
        <f t="shared" si="9"/>
        <v>149171</v>
      </c>
      <c r="BJ19" s="111">
        <f t="shared" si="9"/>
        <v>175445</v>
      </c>
      <c r="BK19" s="112">
        <f t="shared" si="9"/>
        <v>201392</v>
      </c>
      <c r="BL19" s="130">
        <f t="shared" si="9"/>
        <v>227188</v>
      </c>
      <c r="BM19" s="111">
        <f t="shared" si="9"/>
        <v>252985</v>
      </c>
      <c r="BN19" s="111">
        <f t="shared" si="9"/>
        <v>278912</v>
      </c>
      <c r="BO19" s="111">
        <f t="shared" si="9"/>
        <v>305081</v>
      </c>
      <c r="BP19" s="112">
        <f t="shared" si="9"/>
        <v>331587</v>
      </c>
      <c r="BQ19" s="110">
        <f t="shared" si="9"/>
        <v>358512</v>
      </c>
      <c r="BR19" s="111">
        <f t="shared" si="9"/>
        <v>383357</v>
      </c>
      <c r="BS19" s="111">
        <f t="shared" si="9"/>
        <v>409117</v>
      </c>
      <c r="BT19" s="111">
        <f t="shared" si="9"/>
        <v>435792</v>
      </c>
      <c r="BU19" s="112">
        <f>+BT26</f>
        <v>524382</v>
      </c>
    </row>
    <row r="20" spans="1:73" ht="18" customHeight="1" thickBot="1">
      <c r="B20" s="92" t="s">
        <v>481</v>
      </c>
      <c r="C20" s="72"/>
      <c r="D20" s="72"/>
      <c r="E20" s="72"/>
      <c r="F20" s="72"/>
      <c r="G20" s="72"/>
      <c r="H20" s="72"/>
      <c r="I20" s="72"/>
      <c r="J20" s="72"/>
      <c r="K20" s="166" t="s">
        <v>265</v>
      </c>
      <c r="L20" s="470" t="s">
        <v>583</v>
      </c>
      <c r="M20" s="471"/>
      <c r="AY20" s="479"/>
      <c r="AZ20" s="480"/>
      <c r="BA20" s="121" t="s">
        <v>530</v>
      </c>
      <c r="BB20" s="131">
        <f>+BB17+BB18+BB19</f>
        <v>35485</v>
      </c>
      <c r="BC20" s="119">
        <f>+BC17+BC18+BC19</f>
        <v>80117</v>
      </c>
      <c r="BD20" s="119">
        <f t="shared" ref="BD20:BT20" si="10">+BD17+BD18+BD19</f>
        <v>111540</v>
      </c>
      <c r="BE20" s="119">
        <f t="shared" si="10"/>
        <v>135152</v>
      </c>
      <c r="BF20" s="120">
        <f t="shared" si="10"/>
        <v>163784</v>
      </c>
      <c r="BG20" s="131">
        <f t="shared" si="10"/>
        <v>191364</v>
      </c>
      <c r="BH20" s="119">
        <f t="shared" si="10"/>
        <v>218171</v>
      </c>
      <c r="BI20" s="119">
        <f t="shared" si="10"/>
        <v>244445</v>
      </c>
      <c r="BJ20" s="119">
        <f t="shared" si="10"/>
        <v>270392</v>
      </c>
      <c r="BK20" s="120">
        <f t="shared" si="10"/>
        <v>296188</v>
      </c>
      <c r="BL20" s="131">
        <f t="shared" si="10"/>
        <v>321985</v>
      </c>
      <c r="BM20" s="119">
        <f t="shared" si="10"/>
        <v>347912</v>
      </c>
      <c r="BN20" s="119">
        <f t="shared" si="10"/>
        <v>374081</v>
      </c>
      <c r="BO20" s="119">
        <f t="shared" si="10"/>
        <v>400587</v>
      </c>
      <c r="BP20" s="120">
        <f t="shared" si="10"/>
        <v>427512</v>
      </c>
      <c r="BQ20" s="118">
        <f t="shared" si="10"/>
        <v>452357</v>
      </c>
      <c r="BR20" s="119">
        <f t="shared" si="10"/>
        <v>478117</v>
      </c>
      <c r="BS20" s="119">
        <f t="shared" si="10"/>
        <v>504792</v>
      </c>
      <c r="BT20" s="119">
        <f t="shared" si="10"/>
        <v>532382</v>
      </c>
      <c r="BU20" s="120">
        <f>+BU17+BU18+BU19</f>
        <v>620972</v>
      </c>
    </row>
    <row r="21" spans="1:73" ht="18" customHeight="1">
      <c r="B21" s="92" t="s">
        <v>482</v>
      </c>
      <c r="C21" s="72"/>
      <c r="D21" s="72"/>
      <c r="E21" s="72"/>
      <c r="F21" s="72"/>
      <c r="G21" s="72"/>
      <c r="H21" s="72"/>
      <c r="I21" s="72"/>
      <c r="J21" s="72"/>
      <c r="K21" s="166" t="s">
        <v>266</v>
      </c>
      <c r="L21" s="470" t="s">
        <v>584</v>
      </c>
      <c r="M21" s="471"/>
      <c r="AY21" s="479"/>
      <c r="AZ21" s="478" t="s">
        <v>543</v>
      </c>
      <c r="BA21" s="105" t="s">
        <v>531</v>
      </c>
      <c r="BB21" s="129">
        <v>0</v>
      </c>
      <c r="BC21" s="108">
        <v>0</v>
      </c>
      <c r="BD21" s="108">
        <v>0</v>
      </c>
      <c r="BE21" s="108">
        <v>0</v>
      </c>
      <c r="BF21" s="109">
        <v>0</v>
      </c>
      <c r="BG21" s="129">
        <v>0</v>
      </c>
      <c r="BH21" s="108">
        <v>0</v>
      </c>
      <c r="BI21" s="108">
        <v>0</v>
      </c>
      <c r="BJ21" s="108">
        <v>0</v>
      </c>
      <c r="BK21" s="109">
        <v>0</v>
      </c>
      <c r="BL21" s="129">
        <v>0</v>
      </c>
      <c r="BM21" s="108">
        <v>0</v>
      </c>
      <c r="BN21" s="108">
        <v>0</v>
      </c>
      <c r="BO21" s="108">
        <v>0</v>
      </c>
      <c r="BP21" s="109">
        <v>0</v>
      </c>
      <c r="BQ21" s="107">
        <v>0</v>
      </c>
      <c r="BR21" s="108">
        <v>0</v>
      </c>
      <c r="BS21" s="108">
        <v>0</v>
      </c>
      <c r="BT21" s="108">
        <v>0</v>
      </c>
      <c r="BU21" s="109">
        <v>0</v>
      </c>
    </row>
    <row r="22" spans="1:73" ht="18" customHeight="1">
      <c r="B22" s="92" t="s">
        <v>483</v>
      </c>
      <c r="C22" s="72"/>
      <c r="D22" s="72"/>
      <c r="E22" s="72"/>
      <c r="F22" s="72"/>
      <c r="G22" s="72"/>
      <c r="H22" s="72"/>
      <c r="I22" s="72"/>
      <c r="J22" s="72"/>
      <c r="K22" s="166" t="s">
        <v>318</v>
      </c>
      <c r="L22" s="470" t="s">
        <v>585</v>
      </c>
      <c r="M22" s="471"/>
      <c r="AY22" s="479"/>
      <c r="AZ22" s="479"/>
      <c r="BA22" s="106" t="s">
        <v>532</v>
      </c>
      <c r="BB22" s="130">
        <v>61000</v>
      </c>
      <c r="BC22" s="111">
        <v>61000</v>
      </c>
      <c r="BD22" s="111">
        <v>61000</v>
      </c>
      <c r="BE22" s="111">
        <v>61000</v>
      </c>
      <c r="BF22" s="112">
        <v>61000</v>
      </c>
      <c r="BG22" s="130">
        <v>61000</v>
      </c>
      <c r="BH22" s="111">
        <v>61000</v>
      </c>
      <c r="BI22" s="111">
        <v>61000</v>
      </c>
      <c r="BJ22" s="111">
        <v>61000</v>
      </c>
      <c r="BK22" s="112">
        <v>61000</v>
      </c>
      <c r="BL22" s="130">
        <v>61000</v>
      </c>
      <c r="BM22" s="111">
        <v>61000</v>
      </c>
      <c r="BN22" s="111">
        <v>61000</v>
      </c>
      <c r="BO22" s="111">
        <v>61000</v>
      </c>
      <c r="BP22" s="112">
        <v>61000</v>
      </c>
      <c r="BQ22" s="110">
        <v>61000</v>
      </c>
      <c r="BR22" s="111">
        <v>61000</v>
      </c>
      <c r="BS22" s="111">
        <v>61000</v>
      </c>
      <c r="BT22" s="111">
        <v>0</v>
      </c>
      <c r="BU22" s="112">
        <v>0</v>
      </c>
    </row>
    <row r="23" spans="1:73" ht="18" customHeight="1">
      <c r="B23" s="92" t="s">
        <v>484</v>
      </c>
      <c r="C23" s="72"/>
      <c r="D23" s="72"/>
      <c r="E23" s="72"/>
      <c r="F23" s="72"/>
      <c r="G23" s="72"/>
      <c r="H23" s="72"/>
      <c r="I23" s="72"/>
      <c r="J23" s="72"/>
      <c r="K23" s="166" t="s">
        <v>316</v>
      </c>
      <c r="L23" s="470" t="s">
        <v>586</v>
      </c>
      <c r="M23" s="471"/>
      <c r="AY23" s="479"/>
      <c r="AZ23" s="479"/>
      <c r="BA23" s="106" t="s">
        <v>533</v>
      </c>
      <c r="BB23" s="130">
        <v>0</v>
      </c>
      <c r="BC23" s="111">
        <v>25515</v>
      </c>
      <c r="BD23" s="111">
        <v>6398</v>
      </c>
      <c r="BE23" s="111">
        <v>0</v>
      </c>
      <c r="BF23" s="112">
        <v>0</v>
      </c>
      <c r="BG23" s="130">
        <v>0</v>
      </c>
      <c r="BH23" s="111">
        <v>0</v>
      </c>
      <c r="BI23" s="111">
        <v>0</v>
      </c>
      <c r="BJ23" s="111">
        <v>0</v>
      </c>
      <c r="BK23" s="112">
        <v>0</v>
      </c>
      <c r="BL23" s="130">
        <v>0</v>
      </c>
      <c r="BM23" s="111">
        <v>0</v>
      </c>
      <c r="BN23" s="111">
        <v>0</v>
      </c>
      <c r="BO23" s="111">
        <v>0</v>
      </c>
      <c r="BP23" s="112">
        <v>0</v>
      </c>
      <c r="BQ23" s="110">
        <v>0</v>
      </c>
      <c r="BR23" s="111">
        <v>0</v>
      </c>
      <c r="BS23" s="111">
        <v>0</v>
      </c>
      <c r="BT23" s="111">
        <v>0</v>
      </c>
      <c r="BU23" s="112">
        <v>0</v>
      </c>
    </row>
    <row r="24" spans="1:73" ht="18" customHeight="1">
      <c r="B24" s="93" t="s">
        <v>485</v>
      </c>
      <c r="C24" s="95"/>
      <c r="D24" s="95"/>
      <c r="E24" s="95"/>
      <c r="F24" s="95"/>
      <c r="G24" s="95"/>
      <c r="H24" s="95"/>
      <c r="I24" s="95"/>
      <c r="J24" s="95"/>
      <c r="K24" s="167" t="s">
        <v>114</v>
      </c>
      <c r="L24" s="470" t="s">
        <v>587</v>
      </c>
      <c r="M24" s="471"/>
      <c r="AY24" s="479"/>
      <c r="AZ24" s="479"/>
      <c r="BA24" s="106" t="s">
        <v>534</v>
      </c>
      <c r="BB24" s="130">
        <v>0</v>
      </c>
      <c r="BC24" s="111">
        <v>0</v>
      </c>
      <c r="BD24" s="111">
        <v>8000</v>
      </c>
      <c r="BE24" s="111">
        <v>8000</v>
      </c>
      <c r="BF24" s="112">
        <v>8000</v>
      </c>
      <c r="BG24" s="130">
        <v>8000</v>
      </c>
      <c r="BH24" s="111">
        <v>8000</v>
      </c>
      <c r="BI24" s="111">
        <v>8000</v>
      </c>
      <c r="BJ24" s="111">
        <v>8000</v>
      </c>
      <c r="BK24" s="112">
        <v>8000</v>
      </c>
      <c r="BL24" s="130">
        <v>8000</v>
      </c>
      <c r="BM24" s="111">
        <v>8000</v>
      </c>
      <c r="BN24" s="111">
        <v>8000</v>
      </c>
      <c r="BO24" s="111">
        <v>8000</v>
      </c>
      <c r="BP24" s="112">
        <v>8000</v>
      </c>
      <c r="BQ24" s="110">
        <v>8000</v>
      </c>
      <c r="BR24" s="111">
        <v>8000</v>
      </c>
      <c r="BS24" s="111">
        <v>8000</v>
      </c>
      <c r="BT24" s="111">
        <v>8000</v>
      </c>
      <c r="BU24" s="112">
        <v>8000</v>
      </c>
    </row>
    <row r="25" spans="1:73" ht="18" customHeight="1" thickBot="1">
      <c r="AY25" s="479"/>
      <c r="AZ25" s="480"/>
      <c r="BA25" s="117" t="s">
        <v>535</v>
      </c>
      <c r="BB25" s="131">
        <f>SUM(BB21:BB24)</f>
        <v>61000</v>
      </c>
      <c r="BC25" s="119">
        <f>SUM(BC21:BC24)</f>
        <v>86515</v>
      </c>
      <c r="BD25" s="119">
        <f t="shared" ref="BD25:BT25" si="11">SUM(BD21:BD24)</f>
        <v>75398</v>
      </c>
      <c r="BE25" s="119">
        <f t="shared" si="11"/>
        <v>69000</v>
      </c>
      <c r="BF25" s="120">
        <f t="shared" si="11"/>
        <v>69000</v>
      </c>
      <c r="BG25" s="131">
        <f t="shared" si="11"/>
        <v>69000</v>
      </c>
      <c r="BH25" s="119">
        <f t="shared" si="11"/>
        <v>69000</v>
      </c>
      <c r="BI25" s="119">
        <f t="shared" si="11"/>
        <v>69000</v>
      </c>
      <c r="BJ25" s="119">
        <f t="shared" si="11"/>
        <v>69000</v>
      </c>
      <c r="BK25" s="120">
        <f t="shared" si="11"/>
        <v>69000</v>
      </c>
      <c r="BL25" s="131">
        <f t="shared" si="11"/>
        <v>69000</v>
      </c>
      <c r="BM25" s="119">
        <f t="shared" si="11"/>
        <v>69000</v>
      </c>
      <c r="BN25" s="119">
        <f t="shared" si="11"/>
        <v>69000</v>
      </c>
      <c r="BO25" s="119">
        <f t="shared" si="11"/>
        <v>69000</v>
      </c>
      <c r="BP25" s="120">
        <f t="shared" si="11"/>
        <v>69000</v>
      </c>
      <c r="BQ25" s="118">
        <f t="shared" si="11"/>
        <v>69000</v>
      </c>
      <c r="BR25" s="119">
        <f t="shared" si="11"/>
        <v>69000</v>
      </c>
      <c r="BS25" s="119">
        <f t="shared" si="11"/>
        <v>69000</v>
      </c>
      <c r="BT25" s="119">
        <f t="shared" si="11"/>
        <v>8000</v>
      </c>
      <c r="BU25" s="120">
        <f>SUM(BU21:BU24)</f>
        <v>8000</v>
      </c>
    </row>
    <row r="26" spans="1:73" ht="18" customHeight="1">
      <c r="B26" s="73" t="s">
        <v>486</v>
      </c>
      <c r="AY26" s="479"/>
      <c r="AZ26" s="488" t="s">
        <v>544</v>
      </c>
      <c r="BA26" s="489"/>
      <c r="BB26" s="133">
        <f>+BB20-BB25</f>
        <v>-25515</v>
      </c>
      <c r="BC26" s="123">
        <f>+BC20-BC25</f>
        <v>-6398</v>
      </c>
      <c r="BD26" s="123">
        <f t="shared" ref="BD26:BT26" si="12">+BD20-BD25</f>
        <v>36142</v>
      </c>
      <c r="BE26" s="123">
        <f t="shared" si="12"/>
        <v>66152</v>
      </c>
      <c r="BF26" s="124">
        <f t="shared" si="12"/>
        <v>94784</v>
      </c>
      <c r="BG26" s="133">
        <f t="shared" si="12"/>
        <v>122364</v>
      </c>
      <c r="BH26" s="123">
        <f t="shared" si="12"/>
        <v>149171</v>
      </c>
      <c r="BI26" s="123">
        <f t="shared" si="12"/>
        <v>175445</v>
      </c>
      <c r="BJ26" s="123">
        <f t="shared" si="12"/>
        <v>201392</v>
      </c>
      <c r="BK26" s="124">
        <f t="shared" si="12"/>
        <v>227188</v>
      </c>
      <c r="BL26" s="133">
        <f t="shared" si="12"/>
        <v>252985</v>
      </c>
      <c r="BM26" s="123">
        <f t="shared" si="12"/>
        <v>278912</v>
      </c>
      <c r="BN26" s="123">
        <f t="shared" si="12"/>
        <v>305081</v>
      </c>
      <c r="BO26" s="123">
        <f t="shared" si="12"/>
        <v>331587</v>
      </c>
      <c r="BP26" s="124">
        <f t="shared" si="12"/>
        <v>358512</v>
      </c>
      <c r="BQ26" s="122">
        <f t="shared" si="12"/>
        <v>383357</v>
      </c>
      <c r="BR26" s="123">
        <f t="shared" si="12"/>
        <v>409117</v>
      </c>
      <c r="BS26" s="123">
        <f t="shared" si="12"/>
        <v>435792</v>
      </c>
      <c r="BT26" s="123">
        <f t="shared" si="12"/>
        <v>524382</v>
      </c>
      <c r="BU26" s="124">
        <f>+BU20-BU25</f>
        <v>612972</v>
      </c>
    </row>
    <row r="27" spans="1:73" ht="18" customHeight="1">
      <c r="B27" s="467" t="s">
        <v>487</v>
      </c>
      <c r="C27" s="467"/>
      <c r="D27" s="467" t="s">
        <v>488</v>
      </c>
      <c r="E27" s="467"/>
      <c r="F27" s="467"/>
      <c r="G27" s="467"/>
      <c r="H27" s="467"/>
      <c r="I27" s="467"/>
      <c r="J27" s="467"/>
      <c r="K27" s="467"/>
      <c r="L27" s="467"/>
      <c r="M27" s="467"/>
      <c r="N27" s="467"/>
      <c r="O27" s="467"/>
      <c r="P27" s="467"/>
      <c r="Q27" s="467"/>
      <c r="R27" s="467"/>
      <c r="S27" s="467"/>
      <c r="T27" s="467"/>
      <c r="U27" s="467"/>
      <c r="V27" s="467"/>
      <c r="W27" s="467"/>
      <c r="AY27" s="479"/>
      <c r="AZ27" s="490" t="s">
        <v>536</v>
      </c>
      <c r="BA27" s="491"/>
      <c r="BB27" s="134">
        <v>1037000</v>
      </c>
      <c r="BC27" s="126">
        <f>+BB27-BC22</f>
        <v>976000</v>
      </c>
      <c r="BD27" s="126">
        <f t="shared" ref="BD27:BT27" si="13">+BC27-BD22</f>
        <v>915000</v>
      </c>
      <c r="BE27" s="126">
        <f t="shared" si="13"/>
        <v>854000</v>
      </c>
      <c r="BF27" s="127">
        <f t="shared" si="13"/>
        <v>793000</v>
      </c>
      <c r="BG27" s="134">
        <f t="shared" si="13"/>
        <v>732000</v>
      </c>
      <c r="BH27" s="126">
        <f t="shared" si="13"/>
        <v>671000</v>
      </c>
      <c r="BI27" s="126">
        <f t="shared" si="13"/>
        <v>610000</v>
      </c>
      <c r="BJ27" s="126">
        <f t="shared" si="13"/>
        <v>549000</v>
      </c>
      <c r="BK27" s="127">
        <f t="shared" si="13"/>
        <v>488000</v>
      </c>
      <c r="BL27" s="134">
        <f t="shared" si="13"/>
        <v>427000</v>
      </c>
      <c r="BM27" s="126">
        <f t="shared" si="13"/>
        <v>366000</v>
      </c>
      <c r="BN27" s="126">
        <f t="shared" si="13"/>
        <v>305000</v>
      </c>
      <c r="BO27" s="126">
        <f t="shared" si="13"/>
        <v>244000</v>
      </c>
      <c r="BP27" s="127">
        <f t="shared" si="13"/>
        <v>183000</v>
      </c>
      <c r="BQ27" s="125">
        <f t="shared" si="13"/>
        <v>122000</v>
      </c>
      <c r="BR27" s="126">
        <f t="shared" si="13"/>
        <v>61000</v>
      </c>
      <c r="BS27" s="126">
        <f t="shared" si="13"/>
        <v>0</v>
      </c>
      <c r="BT27" s="126">
        <f t="shared" si="13"/>
        <v>0</v>
      </c>
      <c r="BU27" s="127">
        <v>0</v>
      </c>
    </row>
    <row r="28" spans="1:73" ht="18" customHeight="1" thickBot="1">
      <c r="B28" s="467" t="s">
        <v>489</v>
      </c>
      <c r="C28" s="467"/>
      <c r="D28" s="468" t="s">
        <v>495</v>
      </c>
      <c r="E28" s="468"/>
      <c r="F28" s="468"/>
      <c r="G28" s="468"/>
      <c r="H28" s="468"/>
      <c r="I28" s="468"/>
      <c r="J28" s="468"/>
      <c r="K28" s="468"/>
      <c r="L28" s="468"/>
      <c r="M28" s="468"/>
      <c r="N28" s="468"/>
      <c r="O28" s="468"/>
      <c r="P28" s="468"/>
      <c r="Q28" s="468"/>
      <c r="R28" s="468"/>
      <c r="S28" s="468"/>
      <c r="T28" s="468"/>
      <c r="U28" s="468"/>
      <c r="V28" s="468"/>
      <c r="W28" s="468"/>
      <c r="AY28" s="480"/>
      <c r="AZ28" s="492" t="s">
        <v>537</v>
      </c>
      <c r="BA28" s="493"/>
      <c r="BB28" s="131">
        <v>25515</v>
      </c>
      <c r="BC28" s="119">
        <f>+BB28-BC23-BC26</f>
        <v>6398</v>
      </c>
      <c r="BD28" s="119">
        <v>0</v>
      </c>
      <c r="BE28" s="119">
        <v>0</v>
      </c>
      <c r="BF28" s="120">
        <v>0</v>
      </c>
      <c r="BG28" s="131">
        <v>0</v>
      </c>
      <c r="BH28" s="119">
        <v>0</v>
      </c>
      <c r="BI28" s="119">
        <v>0</v>
      </c>
      <c r="BJ28" s="119">
        <v>0</v>
      </c>
      <c r="BK28" s="120">
        <v>0</v>
      </c>
      <c r="BL28" s="131">
        <v>0</v>
      </c>
      <c r="BM28" s="119">
        <v>0</v>
      </c>
      <c r="BN28" s="119">
        <v>0</v>
      </c>
      <c r="BO28" s="119">
        <v>0</v>
      </c>
      <c r="BP28" s="120">
        <v>0</v>
      </c>
      <c r="BQ28" s="118">
        <v>0</v>
      </c>
      <c r="BR28" s="119">
        <v>0</v>
      </c>
      <c r="BS28" s="119">
        <v>0</v>
      </c>
      <c r="BT28" s="119">
        <v>0</v>
      </c>
      <c r="BU28" s="120">
        <v>0</v>
      </c>
    </row>
    <row r="29" spans="1:73" ht="18" customHeight="1">
      <c r="B29" s="467"/>
      <c r="C29" s="467"/>
      <c r="D29" s="468"/>
      <c r="E29" s="468"/>
      <c r="F29" s="468"/>
      <c r="G29" s="468"/>
      <c r="H29" s="468"/>
      <c r="I29" s="468"/>
      <c r="J29" s="468"/>
      <c r="K29" s="468"/>
      <c r="L29" s="468"/>
      <c r="M29" s="468"/>
      <c r="N29" s="468"/>
      <c r="O29" s="468"/>
      <c r="P29" s="468"/>
      <c r="Q29" s="468"/>
      <c r="R29" s="468"/>
      <c r="S29" s="468"/>
      <c r="T29" s="468"/>
      <c r="U29" s="468"/>
      <c r="V29" s="468"/>
      <c r="W29" s="468"/>
    </row>
    <row r="30" spans="1:73" ht="18" customHeight="1">
      <c r="B30" s="467" t="s">
        <v>490</v>
      </c>
      <c r="C30" s="467"/>
      <c r="D30" s="469" t="s">
        <v>496</v>
      </c>
      <c r="E30" s="469"/>
      <c r="F30" s="469"/>
      <c r="G30" s="469"/>
      <c r="H30" s="469"/>
      <c r="I30" s="469"/>
      <c r="J30" s="469"/>
      <c r="K30" s="469"/>
      <c r="L30" s="469"/>
      <c r="M30" s="469"/>
      <c r="N30" s="469"/>
      <c r="O30" s="469"/>
      <c r="P30" s="469"/>
      <c r="Q30" s="469"/>
      <c r="R30" s="469"/>
      <c r="S30" s="469"/>
      <c r="T30" s="469"/>
      <c r="U30" s="469"/>
      <c r="V30" s="469"/>
      <c r="W30" s="469"/>
    </row>
    <row r="31" spans="1:73" ht="18" customHeight="1">
      <c r="B31" s="467"/>
      <c r="C31" s="467"/>
      <c r="D31" s="469"/>
      <c r="E31" s="469"/>
      <c r="F31" s="469"/>
      <c r="G31" s="469"/>
      <c r="H31" s="469"/>
      <c r="I31" s="469"/>
      <c r="J31" s="469"/>
      <c r="K31" s="469"/>
      <c r="L31" s="469"/>
      <c r="M31" s="469"/>
      <c r="N31" s="469"/>
      <c r="O31" s="469"/>
      <c r="P31" s="469"/>
      <c r="Q31" s="469"/>
      <c r="R31" s="469"/>
      <c r="S31" s="469"/>
      <c r="T31" s="469"/>
      <c r="U31" s="469"/>
      <c r="V31" s="469"/>
      <c r="W31" s="469"/>
    </row>
    <row r="32" spans="1:73" ht="18" customHeight="1">
      <c r="B32" s="467" t="s">
        <v>491</v>
      </c>
      <c r="C32" s="467"/>
      <c r="D32" s="469" t="s">
        <v>497</v>
      </c>
      <c r="E32" s="469"/>
      <c r="F32" s="469"/>
      <c r="G32" s="469"/>
      <c r="H32" s="469"/>
      <c r="I32" s="469"/>
      <c r="J32" s="469"/>
      <c r="K32" s="469"/>
      <c r="L32" s="469"/>
      <c r="M32" s="469"/>
      <c r="N32" s="469"/>
      <c r="O32" s="469"/>
      <c r="P32" s="469"/>
      <c r="Q32" s="469"/>
      <c r="R32" s="469"/>
      <c r="S32" s="469"/>
      <c r="T32" s="469"/>
      <c r="U32" s="469"/>
      <c r="V32" s="469"/>
      <c r="W32" s="469"/>
    </row>
    <row r="33" spans="2:23" ht="18" customHeight="1">
      <c r="B33" s="467"/>
      <c r="C33" s="467"/>
      <c r="D33" s="469"/>
      <c r="E33" s="469"/>
      <c r="F33" s="469"/>
      <c r="G33" s="469"/>
      <c r="H33" s="469"/>
      <c r="I33" s="469"/>
      <c r="J33" s="469"/>
      <c r="K33" s="469"/>
      <c r="L33" s="469"/>
      <c r="M33" s="469"/>
      <c r="N33" s="469"/>
      <c r="O33" s="469"/>
      <c r="P33" s="469"/>
      <c r="Q33" s="469"/>
      <c r="R33" s="469"/>
      <c r="S33" s="469"/>
      <c r="T33" s="469"/>
      <c r="U33" s="469"/>
      <c r="V33" s="469"/>
      <c r="W33" s="469"/>
    </row>
    <row r="34" spans="2:23" ht="18" customHeight="1">
      <c r="B34" s="467" t="s">
        <v>492</v>
      </c>
      <c r="C34" s="467"/>
      <c r="D34" s="468" t="s">
        <v>498</v>
      </c>
      <c r="E34" s="469"/>
      <c r="F34" s="469"/>
      <c r="G34" s="469"/>
      <c r="H34" s="469"/>
      <c r="I34" s="469"/>
      <c r="J34" s="469"/>
      <c r="K34" s="469"/>
      <c r="L34" s="469"/>
      <c r="M34" s="469"/>
      <c r="N34" s="469"/>
      <c r="O34" s="469"/>
      <c r="P34" s="469"/>
      <c r="Q34" s="469"/>
      <c r="R34" s="469"/>
      <c r="S34" s="469"/>
      <c r="T34" s="469"/>
      <c r="U34" s="469"/>
      <c r="V34" s="469"/>
      <c r="W34" s="469"/>
    </row>
    <row r="35" spans="2:23" ht="18" customHeight="1">
      <c r="B35" s="467"/>
      <c r="C35" s="467"/>
      <c r="D35" s="469"/>
      <c r="E35" s="469"/>
      <c r="F35" s="469"/>
      <c r="G35" s="469"/>
      <c r="H35" s="469"/>
      <c r="I35" s="469"/>
      <c r="J35" s="469"/>
      <c r="K35" s="469"/>
      <c r="L35" s="469"/>
      <c r="M35" s="469"/>
      <c r="N35" s="469"/>
      <c r="O35" s="469"/>
      <c r="P35" s="469"/>
      <c r="Q35" s="469"/>
      <c r="R35" s="469"/>
      <c r="S35" s="469"/>
      <c r="T35" s="469"/>
      <c r="U35" s="469"/>
      <c r="V35" s="469"/>
      <c r="W35" s="469"/>
    </row>
    <row r="36" spans="2:23" ht="18" customHeight="1">
      <c r="B36" s="467"/>
      <c r="C36" s="467"/>
      <c r="D36" s="469"/>
      <c r="E36" s="469"/>
      <c r="F36" s="469"/>
      <c r="G36" s="469"/>
      <c r="H36" s="469"/>
      <c r="I36" s="469"/>
      <c r="J36" s="469"/>
      <c r="K36" s="469"/>
      <c r="L36" s="469"/>
      <c r="M36" s="469"/>
      <c r="N36" s="469"/>
      <c r="O36" s="469"/>
      <c r="P36" s="469"/>
      <c r="Q36" s="469"/>
      <c r="R36" s="469"/>
      <c r="S36" s="469"/>
      <c r="T36" s="469"/>
      <c r="U36" s="469"/>
      <c r="V36" s="469"/>
      <c r="W36" s="469"/>
    </row>
    <row r="37" spans="2:23" ht="18" customHeight="1">
      <c r="B37" s="467" t="s">
        <v>493</v>
      </c>
      <c r="C37" s="467"/>
      <c r="D37" s="468" t="s">
        <v>499</v>
      </c>
      <c r="E37" s="469"/>
      <c r="F37" s="469"/>
      <c r="G37" s="469"/>
      <c r="H37" s="469"/>
      <c r="I37" s="469"/>
      <c r="J37" s="469"/>
      <c r="K37" s="469"/>
      <c r="L37" s="469"/>
      <c r="M37" s="469"/>
      <c r="N37" s="469"/>
      <c r="O37" s="469"/>
      <c r="P37" s="469"/>
      <c r="Q37" s="469"/>
      <c r="R37" s="469"/>
      <c r="S37" s="469"/>
      <c r="T37" s="469"/>
      <c r="U37" s="469"/>
      <c r="V37" s="469"/>
      <c r="W37" s="469"/>
    </row>
    <row r="38" spans="2:23" ht="18" customHeight="1">
      <c r="B38" s="467"/>
      <c r="C38" s="467"/>
      <c r="D38" s="469"/>
      <c r="E38" s="469"/>
      <c r="F38" s="469"/>
      <c r="G38" s="469"/>
      <c r="H38" s="469"/>
      <c r="I38" s="469"/>
      <c r="J38" s="469"/>
      <c r="K38" s="469"/>
      <c r="L38" s="469"/>
      <c r="M38" s="469"/>
      <c r="N38" s="469"/>
      <c r="O38" s="469"/>
      <c r="P38" s="469"/>
      <c r="Q38" s="469"/>
      <c r="R38" s="469"/>
      <c r="S38" s="469"/>
      <c r="T38" s="469"/>
      <c r="U38" s="469"/>
      <c r="V38" s="469"/>
      <c r="W38" s="469"/>
    </row>
    <row r="39" spans="2:23" ht="18" customHeight="1">
      <c r="B39" s="467" t="s">
        <v>494</v>
      </c>
      <c r="C39" s="467"/>
      <c r="D39" s="469" t="s">
        <v>500</v>
      </c>
      <c r="E39" s="469"/>
      <c r="F39" s="469"/>
      <c r="G39" s="469"/>
      <c r="H39" s="469"/>
      <c r="I39" s="469"/>
      <c r="J39" s="469"/>
      <c r="K39" s="469"/>
      <c r="L39" s="469"/>
      <c r="M39" s="469"/>
      <c r="N39" s="469"/>
      <c r="O39" s="469"/>
      <c r="P39" s="469"/>
      <c r="Q39" s="469"/>
      <c r="R39" s="469"/>
      <c r="S39" s="469"/>
      <c r="T39" s="469"/>
      <c r="U39" s="469"/>
      <c r="V39" s="469"/>
      <c r="W39" s="469"/>
    </row>
    <row r="40" spans="2:23" ht="18" customHeight="1">
      <c r="B40" s="467"/>
      <c r="C40" s="467"/>
      <c r="D40" s="469"/>
      <c r="E40" s="469"/>
      <c r="F40" s="469"/>
      <c r="G40" s="469"/>
      <c r="H40" s="469"/>
      <c r="I40" s="469"/>
      <c r="J40" s="469"/>
      <c r="K40" s="469"/>
      <c r="L40" s="469"/>
      <c r="M40" s="469"/>
      <c r="N40" s="469"/>
      <c r="O40" s="469"/>
      <c r="P40" s="469"/>
      <c r="Q40" s="469"/>
      <c r="R40" s="469"/>
      <c r="S40" s="469"/>
      <c r="T40" s="469"/>
      <c r="U40" s="469"/>
      <c r="V40" s="469"/>
      <c r="W40" s="469"/>
    </row>
    <row r="41" spans="2:23" ht="18" customHeight="1"/>
    <row r="42" spans="2:23" ht="18" customHeight="1"/>
    <row r="43" spans="2:23" ht="18" customHeight="1"/>
    <row r="44" spans="2:23" ht="18" customHeight="1"/>
    <row r="45" spans="2:23" ht="18" customHeight="1"/>
    <row r="46" spans="2:23" ht="18" customHeight="1"/>
    <row r="47" spans="2:23" ht="18" customHeight="1"/>
    <row r="48" spans="2: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toOe9ta18NrXeNd6BaiclMcmwyMiaTygUZF9YKDqbSV6iLd9lO7dM8aeUvYsarL3NIBzhj6W5cBX/EVSzp1eVw==" saltValue="hgIloQflf84e8rsENBJnbw==" spinCount="100000" sheet="1" objects="1" scenarios="1"/>
  <mergeCells count="40">
    <mergeCell ref="AY17:AY28"/>
    <mergeCell ref="AZ17:AZ20"/>
    <mergeCell ref="AZ21:AZ25"/>
    <mergeCell ref="AZ26:BA26"/>
    <mergeCell ref="AZ27:BA27"/>
    <mergeCell ref="AZ28:BA28"/>
    <mergeCell ref="AY2:BA2"/>
    <mergeCell ref="AY3:AY16"/>
    <mergeCell ref="AZ3:AZ5"/>
    <mergeCell ref="AZ6:AZ12"/>
    <mergeCell ref="AZ13:BA13"/>
    <mergeCell ref="AZ14:BA14"/>
    <mergeCell ref="AZ15:BA15"/>
    <mergeCell ref="AZ16:BA16"/>
    <mergeCell ref="AK10:AL10"/>
    <mergeCell ref="I11:K11"/>
    <mergeCell ref="I12:K12"/>
    <mergeCell ref="I13:K13"/>
    <mergeCell ref="I10:K10"/>
    <mergeCell ref="B27:C27"/>
    <mergeCell ref="D27:W27"/>
    <mergeCell ref="B28:C29"/>
    <mergeCell ref="D28:W29"/>
    <mergeCell ref="B19:J19"/>
    <mergeCell ref="K19:M19"/>
    <mergeCell ref="L20:M20"/>
    <mergeCell ref="L21:M21"/>
    <mergeCell ref="L22:M22"/>
    <mergeCell ref="L23:M23"/>
    <mergeCell ref="L24:M24"/>
    <mergeCell ref="B37:C38"/>
    <mergeCell ref="D37:W38"/>
    <mergeCell ref="B39:C40"/>
    <mergeCell ref="D39:W40"/>
    <mergeCell ref="B30:C31"/>
    <mergeCell ref="D30:W31"/>
    <mergeCell ref="B32:C33"/>
    <mergeCell ref="D32:W33"/>
    <mergeCell ref="B34:C36"/>
    <mergeCell ref="D34:W36"/>
  </mergeCells>
  <phoneticPr fontId="1"/>
  <pageMargins left="0.98425196850393704" right="0.31496062992125984" top="0.74803149606299213" bottom="0.15748031496062992"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workbookViewId="0">
      <selection activeCell="C2" sqref="C2"/>
    </sheetView>
  </sheetViews>
  <sheetFormatPr defaultRowHeight="12"/>
  <cols>
    <col min="1" max="23" width="3.375" style="73" customWidth="1"/>
    <col min="24" max="16384" width="9" style="73"/>
  </cols>
  <sheetData>
    <row r="1" spans="1:24" ht="18" customHeight="1">
      <c r="A1" s="75" t="s">
        <v>547</v>
      </c>
      <c r="B1" s="72"/>
      <c r="C1" s="170" t="s">
        <v>590</v>
      </c>
      <c r="D1" s="72"/>
      <c r="E1" s="72"/>
      <c r="F1" s="72"/>
      <c r="G1" s="72"/>
      <c r="H1" s="72"/>
      <c r="I1" s="72"/>
      <c r="J1" s="72"/>
      <c r="K1" s="72"/>
      <c r="L1" s="72"/>
      <c r="M1" s="72"/>
      <c r="N1" s="72"/>
      <c r="O1" s="72"/>
      <c r="P1" s="72"/>
      <c r="Q1" s="72"/>
      <c r="R1" s="72"/>
      <c r="S1" s="72"/>
      <c r="T1" s="72"/>
      <c r="U1" s="72"/>
      <c r="V1" s="72"/>
      <c r="W1" s="72"/>
      <c r="X1" s="72"/>
    </row>
    <row r="2" spans="1:24" ht="18" customHeight="1">
      <c r="A2" s="72"/>
      <c r="B2" s="72"/>
      <c r="C2" s="72"/>
      <c r="D2" s="72"/>
      <c r="E2" s="72"/>
      <c r="F2" s="72"/>
      <c r="G2" s="72"/>
      <c r="H2" s="72"/>
      <c r="I2" s="72"/>
      <c r="J2" s="72"/>
      <c r="K2" s="72"/>
      <c r="L2" s="72"/>
      <c r="M2" s="72"/>
      <c r="N2" s="72"/>
      <c r="O2" s="72"/>
      <c r="P2" s="72"/>
      <c r="Q2" s="72"/>
      <c r="R2" s="72"/>
      <c r="S2" s="72"/>
      <c r="T2" s="72"/>
      <c r="U2" s="72"/>
      <c r="V2" s="72"/>
      <c r="W2" s="72"/>
      <c r="X2" s="72"/>
    </row>
    <row r="3" spans="1:24" ht="18" customHeight="1"/>
    <row r="4" spans="1:24" ht="18" customHeight="1"/>
    <row r="5" spans="1:24" ht="18" customHeight="1"/>
    <row r="6" spans="1:24" ht="18" customHeight="1"/>
    <row r="7" spans="1:24" ht="18" customHeight="1"/>
    <row r="8" spans="1:24" ht="18" customHeight="1"/>
    <row r="9" spans="1:24" ht="18" customHeight="1"/>
    <row r="10" spans="1:24" ht="18" customHeight="1"/>
    <row r="11" spans="1:24" ht="18" customHeight="1"/>
    <row r="12" spans="1:24" ht="18" customHeight="1"/>
    <row r="13" spans="1:24" ht="18" customHeight="1"/>
    <row r="14" spans="1:24" ht="18" customHeight="1"/>
    <row r="15" spans="1:24" ht="18" customHeight="1"/>
    <row r="16" spans="1:24" ht="18" customHeight="1"/>
    <row r="17" ht="18" customHeight="1"/>
    <row r="18" ht="18" customHeight="1"/>
    <row r="19" ht="18" customHeight="1"/>
    <row r="20" ht="18" customHeight="1"/>
    <row r="21" ht="18"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sheetData>
  <sheetProtection algorithmName="SHA-512" hashValue="2wgNvPwK6bs7kLHym6uCZnqiPFuKOzdwiTIWl4q2MT35xj80RvqFrqEcfVUUNtBkXPZ9cNuWGUp9uRqQN8cLQA==" saltValue="GKe4oqaKgEnzP1ERnXltnA==" spinCount="100000" sheet="1" objects="1" scenarios="1"/>
  <phoneticPr fontId="1"/>
  <pageMargins left="0.98425196850393704" right="0.31496062992125984"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No1答</vt:lpstr>
      <vt:lpstr>No2答</vt:lpstr>
      <vt:lpstr>No3答</vt:lpstr>
      <vt:lpstr>No4答</vt:lpstr>
      <vt:lpstr>No5答</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コムブレイン 共有</cp:lastModifiedBy>
  <cp:lastPrinted>2021-06-25T08:30:28Z</cp:lastPrinted>
  <dcterms:created xsi:type="dcterms:W3CDTF">2021-04-02T05:57:33Z</dcterms:created>
  <dcterms:modified xsi:type="dcterms:W3CDTF">2022-03-07T02:17:49Z</dcterms:modified>
</cp:coreProperties>
</file>