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C:\Users\user\Desktop\"/>
    </mc:Choice>
  </mc:AlternateContent>
  <xr:revisionPtr revIDLastSave="0" documentId="13_ncr:1_{565509FB-3648-40A6-B819-D804B5467055}" xr6:coauthVersionLast="47" xr6:coauthVersionMax="47" xr10:uidLastSave="{00000000-0000-0000-0000-000000000000}"/>
  <workbookProtection workbookAlgorithmName="SHA-512" workbookHashValue="ZPDJyPMVz1N50Yt3q7Rm628q9L7LbaoimlrWuh46sT5CwC1rk8jVm7pR0zM9dmQFejQxG2TSQZLq3gxIANrB4w==" workbookSaltValue="0WizJIh84cXcvVNI3b9BVg==" workbookSpinCount="100000" lockStructure="1"/>
  <bookViews>
    <workbookView xWindow="-120" yWindow="-120" windowWidth="29040" windowHeight="15720" xr2:uid="{00000000-000D-0000-FFFF-FFFF00000000}"/>
  </bookViews>
  <sheets>
    <sheet name="2025 No2答え" sheetId="15" r:id="rId1"/>
    <sheet name="2025 No３答え" sheetId="16" r:id="rId2"/>
    <sheet name="2025 No４答え" sheetId="17" r:id="rId3"/>
    <sheet name="2025 No5答え" sheetId="18" r:id="rId4"/>
    <sheet name="2025 No2問題" sheetId="19" r:id="rId5"/>
    <sheet name="2025 No３問題" sheetId="20" r:id="rId6"/>
    <sheet name="2025 No４問題" sheetId="21" r:id="rId7"/>
    <sheet name="2025 No5問題" sheetId="22"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Q26" i="15" l="1"/>
  <c r="BJ24" i="17"/>
  <c r="CL54" i="17"/>
  <c r="CL55" i="17" s="1"/>
  <c r="CM56" i="17" s="1"/>
  <c r="DM37" i="16"/>
  <c r="CB37" i="16"/>
  <c r="BG35" i="16"/>
  <c r="CF24" i="15"/>
  <c r="DE24" i="15"/>
  <c r="CZ24" i="15"/>
  <c r="CV24" i="15"/>
  <c r="CF13" i="15"/>
  <c r="CF12" i="15"/>
  <c r="CF11" i="15"/>
  <c r="CG23" i="15"/>
  <c r="CF21" i="15"/>
  <c r="CF22" i="15"/>
  <c r="AI17" i="15"/>
  <c r="AR30" i="15" s="1"/>
  <c r="AQ31" i="15" s="1"/>
  <c r="DF22" i="15" s="1"/>
  <c r="AI16" i="15"/>
  <c r="AI34" i="18"/>
  <c r="BA36" i="18"/>
  <c r="AU36" i="18"/>
  <c r="AQ36" i="18"/>
  <c r="AX35" i="18"/>
  <c r="AT35" i="18"/>
  <c r="AP35" i="18"/>
  <c r="AV34" i="18"/>
  <c r="AS34" i="18"/>
  <c r="AO34" i="18"/>
  <c r="AI31" i="18"/>
  <c r="BB32" i="18"/>
  <c r="AU32" i="18"/>
  <c r="AQ32" i="18"/>
  <c r="BC31" i="18"/>
  <c r="AU31" i="18"/>
  <c r="AI26" i="18"/>
  <c r="AQ26" i="18"/>
  <c r="AI23" i="18"/>
  <c r="BJ19" i="18"/>
  <c r="BF19" i="18"/>
  <c r="BB19" i="18"/>
  <c r="AR23" i="18"/>
  <c r="AS24" i="18"/>
  <c r="BB23" i="18"/>
  <c r="AI19" i="18"/>
  <c r="AB18" i="18"/>
  <c r="AC20" i="18" s="1"/>
  <c r="AC37" i="18" s="1"/>
  <c r="AC29" i="18"/>
  <c r="AC24" i="18"/>
  <c r="AQ19" i="18"/>
  <c r="AW19" i="18"/>
  <c r="DN33" i="17"/>
  <c r="CW33" i="17"/>
  <c r="DH32" i="17"/>
  <c r="DH31" i="17"/>
  <c r="CV30" i="17"/>
  <c r="DE29" i="17"/>
  <c r="DK21" i="17"/>
  <c r="DD20" i="17"/>
  <c r="DP18" i="17"/>
  <c r="DM15" i="17"/>
  <c r="CL53" i="17"/>
  <c r="BY56" i="17"/>
  <c r="BX54" i="17"/>
  <c r="BX53" i="17"/>
  <c r="BK56" i="17"/>
  <c r="BJ55" i="17"/>
  <c r="BJ54" i="17"/>
  <c r="CM47" i="17"/>
  <c r="CL46" i="17"/>
  <c r="CL45" i="17"/>
  <c r="CL44" i="17"/>
  <c r="CL43" i="17"/>
  <c r="BY47" i="17"/>
  <c r="BX46" i="17"/>
  <c r="BX45" i="17"/>
  <c r="BX44" i="17"/>
  <c r="BX43" i="17"/>
  <c r="BX42" i="17"/>
  <c r="BJ46" i="17"/>
  <c r="BJ45" i="17"/>
  <c r="BJ44" i="17"/>
  <c r="BJ43" i="17"/>
  <c r="BJ42" i="17"/>
  <c r="CM37" i="17"/>
  <c r="CL36" i="17"/>
  <c r="CL35" i="17"/>
  <c r="CL34" i="17"/>
  <c r="CL32" i="17"/>
  <c r="CL31" i="17"/>
  <c r="CL30" i="17"/>
  <c r="CL29" i="17"/>
  <c r="BY37" i="17"/>
  <c r="BX36" i="17"/>
  <c r="BX34" i="17"/>
  <c r="BX33" i="17"/>
  <c r="BX32" i="17"/>
  <c r="BX31" i="17"/>
  <c r="BX30" i="17"/>
  <c r="BX29" i="17"/>
  <c r="BJ37" i="17"/>
  <c r="BJ35" i="17"/>
  <c r="BJ33" i="17"/>
  <c r="BJ32" i="17"/>
  <c r="CM24" i="17"/>
  <c r="CL23" i="17"/>
  <c r="CL22" i="17"/>
  <c r="BY24" i="17"/>
  <c r="BX23" i="17"/>
  <c r="BX22" i="17"/>
  <c r="CM17" i="17"/>
  <c r="BX17" i="17"/>
  <c r="BJ17" i="17"/>
  <c r="CL11" i="17"/>
  <c r="CM13" i="17" s="1"/>
  <c r="BX14" i="17"/>
  <c r="BJ14" i="17"/>
  <c r="BY13" i="17"/>
  <c r="BK13" i="17"/>
  <c r="BJ11" i="17"/>
  <c r="DG41" i="16"/>
  <c r="DG39" i="16"/>
  <c r="DG33" i="16"/>
  <c r="CI41" i="16"/>
  <c r="CI39" i="16"/>
  <c r="CI33" i="16"/>
  <c r="CY41" i="16"/>
  <c r="DM33" i="16"/>
  <c r="CB41" i="16"/>
  <c r="CC35" i="16"/>
  <c r="CB33" i="16"/>
  <c r="DE12" i="16"/>
  <c r="DE14" i="16"/>
  <c r="CZ14" i="16"/>
  <c r="CZ12" i="16"/>
  <c r="DA10" i="16"/>
  <c r="CV16" i="16"/>
  <c r="CV14" i="16"/>
  <c r="CW12" i="16"/>
  <c r="CW10" i="16"/>
  <c r="CR14" i="16"/>
  <c r="CR10" i="16"/>
  <c r="CO10" i="16"/>
  <c r="CO12" i="16"/>
  <c r="CN16" i="16"/>
  <c r="CJ14" i="16"/>
  <c r="CK12" i="16"/>
  <c r="CJ10" i="16"/>
  <c r="CJ16" i="16"/>
  <c r="CG12" i="16"/>
  <c r="CG10" i="16"/>
  <c r="CB14" i="16"/>
  <c r="CB12" i="16"/>
  <c r="CB10" i="16"/>
  <c r="BH37" i="16"/>
  <c r="BC37" i="16"/>
  <c r="AZ37" i="16"/>
  <c r="AV35" i="16"/>
  <c r="BK22" i="16"/>
  <c r="BH22" i="16"/>
  <c r="BD22" i="16"/>
  <c r="BK20" i="16"/>
  <c r="AZ20" i="16"/>
  <c r="P45" i="16"/>
  <c r="P44" i="16"/>
  <c r="AE27" i="16"/>
  <c r="AE23" i="16"/>
  <c r="T27" i="16"/>
  <c r="T25" i="16"/>
  <c r="T23" i="16"/>
  <c r="T21" i="16"/>
  <c r="DF36" i="15"/>
  <c r="DJ36" i="15"/>
  <c r="DJ34" i="15"/>
  <c r="DJ32" i="15"/>
  <c r="DJ17" i="15"/>
  <c r="DJ15" i="15"/>
  <c r="DJ13" i="15"/>
  <c r="DE13" i="15"/>
  <c r="DE12" i="15"/>
  <c r="CF30" i="15"/>
  <c r="DE30" i="15"/>
  <c r="CZ13" i="15"/>
  <c r="DJ11" i="15"/>
  <c r="CG10" i="15"/>
  <c r="DE10" i="15" s="1"/>
  <c r="CG9" i="15"/>
  <c r="DF9" i="15" s="1"/>
  <c r="DE27" i="15"/>
  <c r="DE26" i="15"/>
  <c r="CG27" i="15"/>
  <c r="AQ40" i="15"/>
  <c r="CU20" i="15"/>
  <c r="CG20" i="15" s="1"/>
  <c r="CU19" i="15"/>
  <c r="DK19" i="15"/>
  <c r="DJ25" i="15" s="1"/>
  <c r="DE19" i="15"/>
  <c r="CZ19" i="15"/>
  <c r="CP19" i="15"/>
  <c r="CK19" i="15"/>
  <c r="CK25" i="15" s="1"/>
  <c r="CK32" i="15" s="1"/>
  <c r="CK12" i="15"/>
  <c r="CK13" i="15" s="1"/>
  <c r="CK15" i="15" s="1"/>
  <c r="CK17" i="15" s="1"/>
  <c r="CK11" i="15"/>
  <c r="CP8" i="15"/>
  <c r="CF8" i="15" s="1"/>
  <c r="CQ4" i="15"/>
  <c r="AY40" i="15"/>
  <c r="CF28" i="15" s="1"/>
  <c r="CP28" i="15" s="1"/>
  <c r="AR41" i="15"/>
  <c r="AL41" i="15"/>
  <c r="CP27" i="15" s="1"/>
  <c r="AL40" i="15"/>
  <c r="CP30" i="15" s="1"/>
  <c r="AV30" i="15"/>
  <c r="AV31" i="15" s="1"/>
  <c r="CP23" i="15" s="1"/>
  <c r="AU17" i="15"/>
  <c r="AU16" i="15"/>
  <c r="AM17" i="15"/>
  <c r="AL30" i="15" s="1"/>
  <c r="AL31" i="15" s="1"/>
  <c r="CQ21" i="15" s="1"/>
  <c r="AM16" i="15"/>
  <c r="AQ16" i="15" s="1"/>
  <c r="AZ16" i="15" s="1"/>
  <c r="BC16" i="15" s="1"/>
  <c r="CP6" i="15" s="1"/>
  <c r="AA16" i="15"/>
  <c r="AP24" i="18" l="1"/>
  <c r="AV24" i="18" s="1"/>
  <c r="BC24" i="18" s="1"/>
  <c r="AO23" i="18"/>
  <c r="AU23" i="18" s="1"/>
  <c r="CL14" i="17"/>
  <c r="CL15" i="17"/>
  <c r="DE25" i="15"/>
  <c r="CG6" i="15"/>
  <c r="CP25" i="15"/>
  <c r="CP32" i="15" s="1"/>
  <c r="DE11" i="15"/>
  <c r="CF29" i="15"/>
  <c r="AQ17" i="15"/>
  <c r="AY17" i="15" s="1"/>
  <c r="BC17" i="15" s="1"/>
  <c r="CQ7" i="15" s="1"/>
  <c r="CF7" i="15" s="1"/>
  <c r="CZ9" i="15"/>
  <c r="CF19" i="15"/>
  <c r="CU9" i="15"/>
  <c r="CG25" i="15"/>
  <c r="CL33" i="15"/>
  <c r="CK37" i="15" s="1"/>
  <c r="CL34" i="15"/>
  <c r="AZ24" i="18" l="1"/>
  <c r="BF24" i="18" s="1"/>
  <c r="AU26" i="18"/>
  <c r="AX26" i="18" s="1"/>
  <c r="DE29" i="15"/>
  <c r="CQ14" i="15"/>
  <c r="CU25" i="15"/>
  <c r="CU32" i="15" s="1"/>
  <c r="CU11" i="15"/>
  <c r="CZ25" i="15"/>
  <c r="CZ32" i="15" s="1"/>
  <c r="CZ11" i="15"/>
  <c r="CP11" i="15"/>
  <c r="CP13" i="15" s="1"/>
  <c r="CU33" i="15" l="1"/>
  <c r="CU34" i="15" s="1"/>
  <c r="CP15" i="15"/>
  <c r="CP17" i="15" s="1"/>
  <c r="CP33" i="15" s="1"/>
  <c r="CV12" i="15"/>
  <c r="CU13" i="15" s="1"/>
  <c r="CU15" i="15" s="1"/>
  <c r="CU17" i="15" s="1"/>
  <c r="CQ37" i="15" l="1"/>
  <c r="CU37" i="15" s="1"/>
  <c r="CP34" i="15"/>
  <c r="DA14" i="15" l="1"/>
  <c r="CZ15" i="15" l="1"/>
  <c r="CZ17" i="15" l="1"/>
  <c r="DA33" i="15" l="1"/>
  <c r="CZ34" i="15" l="1"/>
  <c r="CZ37" i="15"/>
  <c r="DE14" i="15" l="1"/>
  <c r="DF16" i="15"/>
  <c r="CF16" i="15" s="1"/>
  <c r="DE15" i="15" l="1"/>
  <c r="CF14" i="15"/>
  <c r="DE17" i="15" l="1"/>
  <c r="CG15" i="15"/>
  <c r="DE34" i="15" l="1"/>
  <c r="CF17" i="15"/>
  <c r="DE32" i="15" l="1"/>
  <c r="DE31" i="15" s="1"/>
  <c r="CG31" i="15" s="1"/>
  <c r="CF32" i="15" s="1"/>
  <c r="CF34" i="15"/>
  <c r="CQ37" i="1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Q4" authorId="0" shapeId="0" xr:uid="{362A04AA-2455-491D-B35C-BEB74369938B}">
      <text>
        <r>
          <rPr>
            <sz val="9"/>
            <color indexed="81"/>
            <rFont val="MS P ゴシック"/>
            <family val="3"/>
            <charset val="128"/>
          </rPr>
          <t>総合計から他年度の金額を引く</t>
        </r>
      </text>
    </comment>
    <comment ref="CP6" authorId="0" shapeId="0" xr:uid="{5CB467F9-AE63-4604-94B7-51C3900AD665}">
      <text>
        <r>
          <rPr>
            <sz val="9"/>
            <color indexed="81"/>
            <rFont val="MS P ゴシック"/>
            <family val="3"/>
            <charset val="128"/>
          </rPr>
          <t>表１の宅地の支払額合計と、４．資金計画の算定条件より</t>
        </r>
      </text>
    </comment>
    <comment ref="CQ7" authorId="0" shapeId="0" xr:uid="{5635FA6F-8E54-48BB-88AE-ABBCBC989370}">
      <text>
        <r>
          <rPr>
            <sz val="9"/>
            <color indexed="81"/>
            <rFont val="MS P ゴシック"/>
            <family val="3"/>
            <charset val="128"/>
          </rPr>
          <t>表１の建物の支払額合計と、４．資金計画の算定条件より</t>
        </r>
      </text>
    </comment>
    <comment ref="CP8" authorId="0" shapeId="0" xr:uid="{24DA2555-6A9A-4ABC-9C92-2DDE724359A0}">
      <text>
        <r>
          <rPr>
            <sz val="9"/>
            <color indexed="81"/>
            <rFont val="MS P ゴシック"/>
            <family val="3"/>
            <charset val="128"/>
          </rPr>
          <t>２．従前資産評価額等の3法97条補償費と、４．資金計画の算定条件より</t>
        </r>
      </text>
    </comment>
    <comment ref="CG9" authorId="0" shapeId="0" xr:uid="{C1DFDD90-4A1A-4734-BD3A-A963BE3972CA}">
      <text>
        <r>
          <rPr>
            <sz val="9"/>
            <color indexed="81"/>
            <rFont val="MS P ゴシック"/>
            <family val="3"/>
            <charset val="128"/>
          </rPr>
          <t>施設建築物延べ床面積×工事費単価</t>
        </r>
      </text>
    </comment>
    <comment ref="DF9" authorId="0" shapeId="0" xr:uid="{20141F0C-7E8B-43C6-A414-5CFA57BBBF5A}">
      <text>
        <r>
          <rPr>
            <sz val="9"/>
            <color indexed="81"/>
            <rFont val="MS P ゴシック"/>
            <family val="3"/>
            <charset val="128"/>
          </rPr>
          <t>総合計に、３．事業スケジュールの年度ごとの出来高を掛ける</t>
        </r>
      </text>
    </comment>
    <comment ref="CG10" authorId="0" shapeId="0" xr:uid="{AE57C443-4C7A-48FB-BFFD-2D01CFCB8BD3}">
      <text>
        <r>
          <rPr>
            <sz val="9"/>
            <color indexed="81"/>
            <rFont val="MS P ゴシック"/>
            <family val="3"/>
            <charset val="128"/>
          </rPr>
          <t xml:space="preserve">従後道路面積×都市計画道路工事費
</t>
        </r>
      </text>
    </comment>
    <comment ref="CP12" authorId="0" shapeId="0" xr:uid="{1B78CB36-0508-4D9F-9A47-C20CC6833F5D}">
      <text>
        <r>
          <rPr>
            <sz val="9"/>
            <color indexed="81"/>
            <rFont val="MS P ゴシック"/>
            <family val="3"/>
            <charset val="128"/>
          </rPr>
          <t>ここで検算
3,313×2%＝66.26</t>
        </r>
      </text>
    </comment>
    <comment ref="CV12" authorId="0" shapeId="0" xr:uid="{4F047CB2-D5E0-4D8E-80F6-059DFC0E0308}">
      <text>
        <r>
          <rPr>
            <sz val="9"/>
            <color indexed="81"/>
            <rFont val="MS P ゴシック"/>
            <family val="3"/>
            <charset val="128"/>
          </rPr>
          <t>１～４合計×４資金計画の前提の事務費の割合</t>
        </r>
      </text>
    </comment>
    <comment ref="CZ12" authorId="0" shapeId="0" xr:uid="{60EE83AA-4095-4848-BBBA-552F05078179}">
      <text>
        <r>
          <rPr>
            <sz val="9"/>
            <color indexed="81"/>
            <rFont val="MS P ゴシック"/>
            <family val="3"/>
            <charset val="128"/>
          </rPr>
          <t>ここで検算
13,002×2%＝260</t>
        </r>
      </text>
    </comment>
    <comment ref="CQ14" authorId="0" shapeId="0" xr:uid="{A26CDE7B-5AA7-4E36-ABD2-2448232165D0}">
      <text>
        <r>
          <rPr>
            <sz val="9"/>
            <color indexed="81"/>
            <rFont val="MS P ゴシック"/>
            <family val="3"/>
            <charset val="128"/>
          </rPr>
          <t>前年度末での累積借入金残額×４資金計画の前提の借入金利子</t>
        </r>
      </text>
    </comment>
    <comment ref="CU14" authorId="0" shapeId="0" xr:uid="{B632C804-809D-4D2E-A6FF-201E8A074A88}">
      <text>
        <r>
          <rPr>
            <sz val="9"/>
            <color indexed="81"/>
            <rFont val="MS P ゴシック"/>
            <family val="3"/>
            <charset val="128"/>
          </rPr>
          <t>ここで検算
1,524×3%＝45.72</t>
        </r>
      </text>
    </comment>
    <comment ref="DA14" authorId="0" shapeId="0" xr:uid="{659A7F04-949B-4831-A1A2-59ED1E24B85A}">
      <text>
        <r>
          <rPr>
            <sz val="9"/>
            <color indexed="81"/>
            <rFont val="MS P ゴシック"/>
            <family val="3"/>
            <charset val="128"/>
          </rPr>
          <t>前年度末での累積借入金残額×４資金計画の前提の借入金利子</t>
        </r>
      </text>
    </comment>
    <comment ref="CG15" authorId="0" shapeId="0" xr:uid="{BDC30A3E-57AC-47FF-9FB0-6F44BD109094}">
      <text>
        <r>
          <rPr>
            <sz val="9"/>
            <color indexed="81"/>
            <rFont val="MS P ゴシック"/>
            <family val="3"/>
            <charset val="128"/>
          </rPr>
          <t>各年度の支出の合計</t>
        </r>
      </text>
    </comment>
    <comment ref="AA16" authorId="0" shapeId="0" xr:uid="{1CB7C083-2AEE-4446-804B-EC62637D05F2}">
      <text>
        <r>
          <rPr>
            <sz val="9"/>
            <color indexed="81"/>
            <rFont val="MS P ゴシック"/>
            <family val="3"/>
            <charset val="128"/>
          </rPr>
          <t>容積対象外の駐車場が1/5ですので、それ以外の容積対象面積は4/5です。
容積対象面積に5/4をかけると延べ床面積が出ます。</t>
        </r>
      </text>
    </comment>
    <comment ref="AM16" authorId="0" shapeId="0" xr:uid="{41BCC2C4-7E84-4380-BDD4-89F530D1166C}">
      <text>
        <r>
          <rPr>
            <sz val="9"/>
            <color indexed="81"/>
            <rFont val="MS P ゴシック"/>
            <family val="3"/>
            <charset val="128"/>
          </rPr>
          <t>従前資産評価額×転出率</t>
        </r>
      </text>
    </comment>
    <comment ref="AQ16" authorId="0" shapeId="0" xr:uid="{8E067E32-305C-4A3C-815B-945077A42C7D}">
      <text>
        <r>
          <rPr>
            <sz val="9"/>
            <color indexed="81"/>
            <rFont val="MS P ゴシック"/>
            <family val="3"/>
            <charset val="128"/>
          </rPr>
          <t>転出額×修正率</t>
        </r>
      </text>
    </comment>
    <comment ref="AZ16" authorId="0" shapeId="0" xr:uid="{FA7CE500-59D0-40E0-8B2A-4BA0E34D1012}">
      <text>
        <r>
          <rPr>
            <sz val="9"/>
            <color indexed="81"/>
            <rFont val="MS P ゴシック"/>
            <family val="3"/>
            <charset val="128"/>
          </rPr>
          <t>30日分の利息</t>
        </r>
      </text>
    </comment>
    <comment ref="BC16" authorId="0" shapeId="0" xr:uid="{A0F8E7F6-95A2-49FC-8E31-2AD68FE2FF32}">
      <text>
        <r>
          <rPr>
            <sz val="9"/>
            <color indexed="81"/>
            <rFont val="MS P ゴシック"/>
            <family val="3"/>
            <charset val="128"/>
          </rPr>
          <t>修正後価額＋利息相当額</t>
        </r>
      </text>
    </comment>
    <comment ref="DF16" authorId="0" shapeId="0" xr:uid="{3319E366-09D3-4CD3-9BC5-EBD0AAC87E23}">
      <text>
        <r>
          <rPr>
            <sz val="9"/>
            <color indexed="81"/>
            <rFont val="MS P ゴシック"/>
            <family val="3"/>
            <charset val="128"/>
          </rPr>
          <t>前年度末の累積借入金残額</t>
        </r>
      </text>
    </comment>
    <comment ref="DK19" authorId="0" shapeId="0" xr:uid="{C677601B-269D-4A7A-8282-A0DAD9D4EA7B}">
      <text>
        <r>
          <rPr>
            <sz val="9"/>
            <color indexed="81"/>
            <rFont val="MS P ゴシック"/>
            <family val="3"/>
            <charset val="128"/>
          </rPr>
          <t>同年度・同項目の支出に補助率を掛ける</t>
        </r>
      </text>
    </comment>
    <comment ref="CU20" authorId="0" shapeId="0" xr:uid="{6C19A4C2-E9CF-486F-BF85-BF468D669358}">
      <text>
        <r>
          <rPr>
            <sz val="9"/>
            <color indexed="81"/>
            <rFont val="MS P ゴシック"/>
            <family val="3"/>
            <charset val="128"/>
          </rPr>
          <t>同年度・同項目の支出に補助率を掛ける</t>
        </r>
      </text>
    </comment>
    <comment ref="CQ21" authorId="0" shapeId="0" xr:uid="{117CB27F-BF69-449C-ACAC-6BA8C230889D}">
      <text>
        <r>
          <rPr>
            <sz val="9"/>
            <color indexed="81"/>
            <rFont val="MS P ゴシック"/>
            <family val="3"/>
            <charset val="128"/>
          </rPr>
          <t>表2：補助金（補償費）の計算より</t>
        </r>
      </text>
    </comment>
    <comment ref="DF22" authorId="0" shapeId="0" xr:uid="{344F0790-AB28-4668-8B1D-6173DE757D0E}">
      <text>
        <r>
          <rPr>
            <sz val="9"/>
            <color indexed="81"/>
            <rFont val="MS P ゴシック"/>
            <family val="3"/>
            <charset val="128"/>
          </rPr>
          <t>表２より</t>
        </r>
      </text>
    </comment>
    <comment ref="CG23" authorId="0" shapeId="0" xr:uid="{1C11848D-94F0-4D23-943C-C9CC5248F4EE}">
      <text>
        <r>
          <rPr>
            <sz val="9"/>
            <color indexed="81"/>
            <rFont val="MS P ゴシック"/>
            <family val="3"/>
            <charset val="128"/>
          </rPr>
          <t>表２より</t>
        </r>
      </text>
    </comment>
    <comment ref="CV24" authorId="0" shapeId="0" xr:uid="{0CA99264-D0BC-4F51-9034-44532B5A968A}">
      <text>
        <r>
          <rPr>
            <sz val="9"/>
            <color indexed="81"/>
            <rFont val="MS P ゴシック"/>
            <family val="3"/>
            <charset val="128"/>
          </rPr>
          <t>同年度・同項目の支出に補助率を掛ける</t>
        </r>
      </text>
    </comment>
    <comment ref="CG25" authorId="0" shapeId="0" xr:uid="{91E76953-73EE-48B8-9C8F-14DA9888FD3C}">
      <text>
        <r>
          <rPr>
            <sz val="9"/>
            <color indexed="81"/>
            <rFont val="MS P ゴシック"/>
            <family val="3"/>
            <charset val="128"/>
          </rPr>
          <t>各年度の合計</t>
        </r>
      </text>
    </comment>
    <comment ref="CQ26" authorId="0" shapeId="0" xr:uid="{0D83491E-582A-4AD0-99ED-9DF3A3EACB05}">
      <text>
        <r>
          <rPr>
            <sz val="9"/>
            <color indexed="81"/>
            <rFont val="MS P ゴシック"/>
            <family val="3"/>
            <charset val="128"/>
          </rPr>
          <t>表３より</t>
        </r>
      </text>
    </comment>
    <comment ref="CG27" authorId="0" shapeId="0" xr:uid="{45D78A52-8878-4235-B9AD-D49978E6B9E3}">
      <text>
        <r>
          <rPr>
            <sz val="9"/>
            <color indexed="81"/>
            <rFont val="MS P ゴシック"/>
            <family val="3"/>
            <charset val="128"/>
          </rPr>
          <t>２．従前資産評価額等の１従前宅地評価額に公共施設管理者負担金の割合を掛ける</t>
        </r>
      </text>
    </comment>
    <comment ref="AL30" authorId="0" shapeId="0" xr:uid="{293B1A8F-189E-4E6D-84BB-6FB11C8AD1B3}">
      <text>
        <r>
          <rPr>
            <sz val="9"/>
            <color indexed="81"/>
            <rFont val="MS P ゴシック"/>
            <family val="3"/>
            <charset val="128"/>
          </rPr>
          <t>出題より、修正率・利息相当額を含まない建物転出額360万円から、公共管理者負担金を除いた金額。</t>
        </r>
      </text>
    </comment>
    <comment ref="AR30" authorId="0" shapeId="0" xr:uid="{78991292-3109-4CEB-B866-4878A5EC1393}">
      <text>
        <r>
          <rPr>
            <sz val="9"/>
            <color indexed="81"/>
            <rFont val="MS P ゴシック"/>
            <family val="3"/>
            <charset val="128"/>
          </rPr>
          <t>従前建物評価額から転出額を除き、さらに公共施設管理者負担金を除く</t>
        </r>
      </text>
    </comment>
    <comment ref="AV30" authorId="0" shapeId="0" xr:uid="{84BA1057-6678-48A1-83C5-068B4A21EB46}">
      <text>
        <r>
          <rPr>
            <sz val="9"/>
            <color indexed="81"/>
            <rFont val="MS P ゴシック"/>
            <family val="3"/>
            <charset val="128"/>
          </rPr>
          <t>法97条補償費から公共施設管理者負担金を除く</t>
        </r>
      </text>
    </comment>
    <comment ref="CG31" authorId="0" shapeId="0" xr:uid="{B6345E04-87DE-4C7A-A318-3E54DCFFAADB}">
      <text>
        <r>
          <rPr>
            <sz val="9"/>
            <color indexed="81"/>
            <rFont val="MS P ゴシック"/>
            <family val="3"/>
            <charset val="128"/>
          </rPr>
          <t>各年度の合計
支出金と収入のバランスを保留床処分金で行う</t>
        </r>
      </text>
    </comment>
    <comment ref="DE31" authorId="0" shapeId="0" xr:uid="{98582C3F-E189-4AAD-952D-C3CEE610FB05}">
      <text>
        <r>
          <rPr>
            <sz val="9"/>
            <color indexed="81"/>
            <rFont val="MS P ゴシック"/>
            <family val="3"/>
            <charset val="128"/>
          </rPr>
          <t>A＋B＋C合計からAとCを引いた金額</t>
        </r>
      </text>
    </comment>
    <comment ref="DE32" authorId="0" shapeId="0" xr:uid="{05AF271A-3D90-455D-BBE5-D1DE1FD71D19}">
      <text>
        <r>
          <rPr>
            <sz val="9"/>
            <color indexed="81"/>
            <rFont val="MS P ゴシック"/>
            <family val="3"/>
            <charset val="128"/>
          </rPr>
          <t>収入金合計と同額</t>
        </r>
      </text>
    </comment>
    <comment ref="CL33" authorId="0" shapeId="0" xr:uid="{D5D0E3C0-3E7B-468E-B27B-EDFF22A992A9}">
      <text>
        <r>
          <rPr>
            <sz val="9"/>
            <color indexed="81"/>
            <rFont val="MS P ゴシック"/>
            <family val="3"/>
            <charset val="128"/>
          </rPr>
          <t>支出金合計から収入のA＋B＋C合計を引き、不足分が借入金となる</t>
        </r>
      </text>
    </comment>
    <comment ref="DA33" authorId="0" shapeId="0" xr:uid="{4D303AE9-D9CB-4DF1-8E98-46B5A2F0257E}">
      <text>
        <r>
          <rPr>
            <sz val="9"/>
            <color indexed="81"/>
            <rFont val="MS P ゴシック"/>
            <family val="3"/>
            <charset val="128"/>
          </rPr>
          <t>収入金合計が支出金合計と同じとするために、
支出金合計－収入のA＋B＋C合計</t>
        </r>
      </text>
    </comment>
    <comment ref="CL34" authorId="0" shapeId="0" xr:uid="{5824372B-9CB9-46C0-885C-7EC11E1B1E93}">
      <text>
        <r>
          <rPr>
            <sz val="9"/>
            <color indexed="81"/>
            <rFont val="MS P ゴシック"/>
            <family val="3"/>
            <charset val="128"/>
          </rPr>
          <t>支出金合計と収入金合計が同額</t>
        </r>
      </text>
    </comment>
    <comment ref="DE34" authorId="0" shapeId="0" xr:uid="{6BAF0ED8-D41F-4D56-B6D5-235B0C1E774F}">
      <text>
        <r>
          <rPr>
            <sz val="9"/>
            <color indexed="81"/>
            <rFont val="MS P ゴシック"/>
            <family val="3"/>
            <charset val="128"/>
          </rPr>
          <t>同年度の支出金合計に単年度収支差額を加えた数値</t>
        </r>
      </text>
    </comment>
    <comment ref="DF36" authorId="0" shapeId="0" xr:uid="{B268DADE-499D-4128-95E3-2E30621ECA80}">
      <text>
        <r>
          <rPr>
            <sz val="9"/>
            <color indexed="81"/>
            <rFont val="MS P ゴシック"/>
            <family val="3"/>
            <charset val="128"/>
          </rPr>
          <t>最終年度の単年度収支差額と合計して０となる数値</t>
        </r>
      </text>
    </comment>
    <comment ref="CQ37" authorId="0" shapeId="0" xr:uid="{F0694D66-C1B1-42DC-A5C2-FC1CD9745A41}">
      <text>
        <r>
          <rPr>
            <sz val="9"/>
            <color indexed="81"/>
            <rFont val="MS P ゴシック"/>
            <family val="3"/>
            <charset val="128"/>
          </rPr>
          <t>前年度末での累積借入金残高＋今年度の借入金</t>
        </r>
      </text>
    </comment>
    <comment ref="AL40" authorId="0" shapeId="0" xr:uid="{D9156548-2A8E-410C-BAC8-BFAAE180DCDC}">
      <text>
        <r>
          <rPr>
            <sz val="9"/>
            <color indexed="81"/>
            <rFont val="MS P ゴシック"/>
            <family val="3"/>
            <charset val="128"/>
          </rPr>
          <t>従前建物評価額に公共管理者負担割合と転出割合を掛ける</t>
        </r>
      </text>
    </comment>
    <comment ref="AQ40" authorId="0" shapeId="0" xr:uid="{94D17E32-F10D-4609-806F-83C3415E2417}">
      <text>
        <r>
          <rPr>
            <sz val="9"/>
            <color indexed="81"/>
            <rFont val="MS P ゴシック"/>
            <family val="3"/>
            <charset val="128"/>
          </rPr>
          <t>従前建物評価額に公共管理者負担割合と残留者割合を掛ける</t>
        </r>
      </text>
    </comment>
    <comment ref="AR41" authorId="0" shapeId="0" xr:uid="{F0A09AA1-FAE1-4602-9A37-66E296AE62C0}">
      <text>
        <r>
          <rPr>
            <sz val="9"/>
            <color indexed="81"/>
            <rFont val="MS P ゴシック"/>
            <family val="3"/>
            <charset val="128"/>
          </rPr>
          <t>従前宅地評価額に公共管理者負担割合と残留者割合を掛ける</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CG10" authorId="0" shapeId="0" xr:uid="{E9253704-B667-4F17-8887-F8BF77B255DC}">
      <text>
        <r>
          <rPr>
            <sz val="9"/>
            <color indexed="81"/>
            <rFont val="MS P ゴシック"/>
            <family val="3"/>
            <charset val="128"/>
          </rPr>
          <t>住宅の利用価値比率と床面積の積を、利用価値比率と床面積の積の合計で除した値</t>
        </r>
      </text>
    </comment>
    <comment ref="CO10" authorId="0" shapeId="0" xr:uid="{6F894CB5-101E-41F1-B767-5FCB1611CE96}">
      <text>
        <r>
          <rPr>
            <sz val="9"/>
            <color indexed="81"/>
            <rFont val="MS P ゴシック"/>
            <family val="3"/>
            <charset val="128"/>
          </rPr>
          <t xml:space="preserve">全体共用部分の価額に
住宅の専有面積の割合を掛ける
</t>
        </r>
      </text>
    </comment>
    <comment ref="CR10" authorId="0" shapeId="0" xr:uid="{5B2644F9-D79D-46F9-808F-5F97BDB9CD25}">
      <text>
        <r>
          <rPr>
            <sz val="9"/>
            <color indexed="81"/>
            <rFont val="MS P ゴシック"/>
            <family val="3"/>
            <charset val="128"/>
          </rPr>
          <t>３．再開発後の土地及び建物の価額の値</t>
        </r>
      </text>
    </comment>
    <comment ref="CW10" authorId="0" shapeId="0" xr:uid="{894167A4-296D-4500-9CA5-0D8530988219}">
      <text>
        <r>
          <rPr>
            <sz val="9"/>
            <color indexed="81"/>
            <rFont val="MS P ゴシック"/>
            <family val="3"/>
            <charset val="128"/>
          </rPr>
          <t>全体共用部分の価額＋専有部分の価額(一部共用部分を含む)</t>
        </r>
      </text>
    </comment>
    <comment ref="DA10" authorId="0" shapeId="0" xr:uid="{B2329C8D-124A-47E5-BE7C-8B53D64A7505}">
      <text>
        <r>
          <rPr>
            <sz val="9"/>
            <color indexed="81"/>
            <rFont val="MS P ゴシック"/>
            <family val="3"/>
            <charset val="128"/>
          </rPr>
          <t xml:space="preserve">施設建築敷地に関する権利の価額＋
施設建築物の一部に関する権利の価額
</t>
        </r>
      </text>
    </comment>
    <comment ref="CK12" authorId="0" shapeId="0" xr:uid="{77CFB968-72D5-4B79-ACB6-5B4302D4E5DA}">
      <text>
        <r>
          <rPr>
            <sz val="9"/>
            <color indexed="81"/>
            <rFont val="MS P ゴシック"/>
            <family val="3"/>
            <charset val="128"/>
          </rPr>
          <t>３．再開発後の土地及び建物の価額の
施設建築敷地の価額に、配分率を掛ける</t>
        </r>
      </text>
    </comment>
    <comment ref="CO12" authorId="0" shapeId="0" xr:uid="{E1AD88B0-6E57-42CA-AA99-97E8D1B24C7A}">
      <text>
        <r>
          <rPr>
            <sz val="9"/>
            <color indexed="81"/>
            <rFont val="MS P ゴシック"/>
            <family val="3"/>
            <charset val="128"/>
          </rPr>
          <t>全体共用部分の価額に
店舗２階の専有面積の割合を掛ける</t>
        </r>
      </text>
    </comment>
    <comment ref="DE12" authorId="0" shapeId="0" xr:uid="{FDEFCD84-7EF7-4192-921E-F9F3368B1FE6}">
      <text>
        <r>
          <rPr>
            <sz val="9"/>
            <color indexed="81"/>
            <rFont val="MS P ゴシック"/>
            <family val="3"/>
            <charset val="128"/>
          </rPr>
          <t>建築施設の部分の価額÷
専有面積</t>
        </r>
      </text>
    </comment>
    <comment ref="DE14" authorId="0" shapeId="0" xr:uid="{68DC227C-E201-4FF6-9BE1-CBE92F58A171}">
      <text>
        <r>
          <rPr>
            <sz val="9"/>
            <color indexed="81"/>
            <rFont val="MS P ゴシック"/>
            <family val="3"/>
            <charset val="128"/>
          </rPr>
          <t>建築施設の部分の価額÷
専有面積</t>
        </r>
      </text>
    </comment>
    <comment ref="CJ16" authorId="0" shapeId="0" xr:uid="{31360D2D-7CBF-40BE-AD4F-3AC95541BCE0}">
      <text>
        <r>
          <rPr>
            <sz val="9"/>
            <color indexed="81"/>
            <rFont val="MS P ゴシック"/>
            <family val="3"/>
            <charset val="128"/>
          </rPr>
          <t>３．再開発後の土地及び建物の価額の
施設建築敷地の価額</t>
        </r>
      </text>
    </comment>
    <comment ref="CN16" authorId="0" shapeId="0" xr:uid="{465DFA3E-40BA-4D73-AE04-6965F07C648E}">
      <text>
        <r>
          <rPr>
            <sz val="9"/>
            <color indexed="81"/>
            <rFont val="MS P ゴシック"/>
            <family val="3"/>
            <charset val="128"/>
          </rPr>
          <t>３．再開発後の土地及び建物の価額の
全体共用部分の価額</t>
        </r>
      </text>
    </comment>
    <comment ref="AZ20" authorId="0" shapeId="0" xr:uid="{8BE9FB34-DE4C-4E6F-B69A-F0BA183391C0}">
      <text>
        <r>
          <rPr>
            <sz val="9"/>
            <color indexed="81"/>
            <rFont val="MS P ゴシック"/>
            <family val="3"/>
            <charset val="128"/>
          </rPr>
          <t>１．従前の権利状況及び権利変換の意向　の数値</t>
        </r>
      </text>
    </comment>
    <comment ref="T21" authorId="0" shapeId="0" xr:uid="{05CB49AB-1D55-4B05-874C-50E714E4934C}">
      <text>
        <r>
          <rPr>
            <sz val="9"/>
            <color indexed="81"/>
            <rFont val="MS P ゴシック"/>
            <family val="3"/>
            <charset val="128"/>
          </rPr>
          <t>面積×権利割合×更地単価</t>
        </r>
      </text>
    </comment>
    <comment ref="BD22" authorId="0" shapeId="0" xr:uid="{8FFBECA7-7792-4F29-8BAF-5F8D9DD853BA}">
      <text>
        <r>
          <rPr>
            <sz val="9"/>
            <color indexed="81"/>
            <rFont val="MS P ゴシック"/>
            <family val="3"/>
            <charset val="128"/>
          </rPr>
          <t>１．従前の権利状況及び権利変換の意向　の数値</t>
        </r>
      </text>
    </comment>
    <comment ref="BH22" authorId="0" shapeId="0" xr:uid="{60F37B95-C3E2-45AD-9C04-7459E47D5E99}">
      <text>
        <r>
          <rPr>
            <sz val="9"/>
            <color indexed="81"/>
            <rFont val="MS P ゴシック"/>
            <family val="3"/>
            <charset val="128"/>
          </rPr>
          <t>１．従前の権利状況及び権利変換の意向　の数値</t>
        </r>
      </text>
    </comment>
    <comment ref="AE23" authorId="0" shapeId="0" xr:uid="{E3BC22B5-A8DE-43A4-917F-868CACB8DF59}">
      <text>
        <r>
          <rPr>
            <sz val="9"/>
            <color indexed="81"/>
            <rFont val="MS P ゴシック"/>
            <family val="3"/>
            <charset val="128"/>
          </rPr>
          <t>床面積×再調達単価×現価率</t>
        </r>
      </text>
    </comment>
    <comment ref="CI33" authorId="0" shapeId="0" xr:uid="{FE3B0AA6-B369-494F-B741-40C85D3705BE}">
      <text>
        <r>
          <rPr>
            <sz val="9"/>
            <color indexed="81"/>
            <rFont val="MS P ゴシック"/>
            <family val="3"/>
            <charset val="128"/>
          </rPr>
          <t>専有面積÷全体専有面積×10,000</t>
        </r>
      </text>
    </comment>
    <comment ref="CY33" authorId="0" shapeId="0" xr:uid="{DC8AB545-659D-4F26-B7B8-80C010F85B53}">
      <text>
        <r>
          <rPr>
            <sz val="9"/>
            <color indexed="81"/>
            <rFont val="MS P ゴシック"/>
            <family val="3"/>
            <charset val="128"/>
          </rPr>
          <t>店舗１階と２階との合計の値</t>
        </r>
      </text>
    </comment>
    <comment ref="DG33" authorId="0" shapeId="0" xr:uid="{D0FE7B0E-F5F9-4606-98D5-2C58775C9150}">
      <text>
        <r>
          <rPr>
            <sz val="9"/>
            <color indexed="81"/>
            <rFont val="MS P ゴシック"/>
            <family val="3"/>
            <charset val="128"/>
          </rPr>
          <t>専有面積を店舗1階全体の専有面積で除して、
店舗1階の配分率を掛ける</t>
        </r>
      </text>
    </comment>
    <comment ref="DM33" authorId="0" shapeId="0" xr:uid="{F217ECD0-4D6E-447F-96D3-B7C71E6A0614}">
      <text>
        <r>
          <rPr>
            <sz val="9"/>
            <color indexed="81"/>
            <rFont val="MS P ゴシック"/>
            <family val="3"/>
            <charset val="128"/>
          </rPr>
          <t>専有面積×専有面積当たりの単価</t>
        </r>
      </text>
    </comment>
    <comment ref="AV35" authorId="0" shapeId="0" xr:uid="{0BAC85D4-B27A-42FF-BA36-A16FCB6336B2}">
      <text>
        <r>
          <rPr>
            <sz val="9"/>
            <color indexed="81"/>
            <rFont val="MS P ゴシック"/>
            <family val="3"/>
            <charset val="128"/>
          </rPr>
          <t>１．従前の権利状況及び権利変換の意向　の数値</t>
        </r>
      </text>
    </comment>
    <comment ref="CC35" authorId="0" shapeId="0" xr:uid="{4FFA1BA4-3C5B-4CDB-BF87-05526B3B3CA8}">
      <text>
        <r>
          <rPr>
            <sz val="9"/>
            <color indexed="81"/>
            <rFont val="MS P ゴシック"/>
            <family val="3"/>
            <charset val="128"/>
          </rPr>
          <t>１．従前の権利状況及び権利変換の意向の
権利変換の意向より</t>
        </r>
      </text>
    </comment>
    <comment ref="AZ37" authorId="0" shapeId="0" xr:uid="{A594BC79-74C2-49FE-A9E5-E6FB799CE07B}">
      <text>
        <r>
          <rPr>
            <sz val="9"/>
            <color indexed="81"/>
            <rFont val="MS P ゴシック"/>
            <family val="3"/>
            <charset val="128"/>
          </rPr>
          <t>１．従前の権利状況及び権利変換の意向　の数値</t>
        </r>
      </text>
    </comment>
    <comment ref="CB37" authorId="0" shapeId="0" xr:uid="{44AA1BBC-6332-4DBA-8EA2-870B614327C1}">
      <text>
        <r>
          <rPr>
            <sz val="9"/>
            <color indexed="81"/>
            <rFont val="MS P ゴシック"/>
            <family val="3"/>
            <charset val="128"/>
          </rPr>
          <t>（権利変換期日前の価額ーC1へ賃貸する店舗１階部分の価額）÷住宅床の単価</t>
        </r>
      </text>
    </comment>
    <comment ref="CQ37" authorId="0" shapeId="0" xr:uid="{B9FD27E4-1D61-44C8-8359-A8912324D90E}">
      <text>
        <r>
          <rPr>
            <sz val="9"/>
            <color indexed="81"/>
            <rFont val="MS P ゴシック"/>
            <family val="3"/>
            <charset val="128"/>
          </rPr>
          <t>専有面積÷住宅全体の専有面積×10,000</t>
        </r>
      </text>
    </comment>
    <comment ref="DM37" authorId="0" shapeId="0" xr:uid="{FC602CFC-DEEC-4557-A6DE-724DCCFB7BC6}">
      <text>
        <r>
          <rPr>
            <sz val="9"/>
            <color indexed="81"/>
            <rFont val="MS P ゴシック"/>
            <family val="3"/>
            <charset val="128"/>
          </rPr>
          <t>住宅専有面積×住宅床の単価</t>
        </r>
      </text>
    </comment>
    <comment ref="CB41" authorId="0" shapeId="0" xr:uid="{462B91BE-933A-4D74-A9E1-F580FC20D02D}">
      <text>
        <r>
          <rPr>
            <sz val="9"/>
            <color indexed="81"/>
            <rFont val="MS P ゴシック"/>
            <family val="3"/>
            <charset val="128"/>
          </rPr>
          <t>建築施設の部分の価額の概算額÷店舗2階の専有面積当たりの単価</t>
        </r>
      </text>
    </comment>
    <comment ref="CY41" authorId="0" shapeId="0" xr:uid="{39D78B58-0F2D-481B-AD38-10210FFAB140}">
      <text>
        <r>
          <rPr>
            <sz val="9"/>
            <color indexed="81"/>
            <rFont val="MS P ゴシック"/>
            <family val="3"/>
            <charset val="128"/>
          </rPr>
          <t>専有面積÷（店舗１階の専有面積＋店舗２階の専有面積）×10,000</t>
        </r>
      </text>
    </comment>
    <comment ref="P44" authorId="0" shapeId="0" xr:uid="{55ACDCDF-97E7-460A-BFFE-67CC35468F8B}">
      <text>
        <r>
          <rPr>
            <sz val="9"/>
            <color indexed="81"/>
            <rFont val="MS P ゴシック"/>
            <family val="3"/>
            <charset val="128"/>
          </rPr>
          <t>総床価格－施設建築敷地の価額</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K13" authorId="0" shapeId="0" xr:uid="{DB999328-2297-4DB9-B85D-150F2AE76AAE}">
      <text>
        <r>
          <rPr>
            <sz val="9"/>
            <color indexed="81"/>
            <rFont val="MS P ゴシック"/>
            <family val="3"/>
            <charset val="128"/>
          </rPr>
          <t>容積対象面積×専有面積の割合</t>
        </r>
      </text>
    </comment>
    <comment ref="DM15" authorId="0" shapeId="0" xr:uid="{3A8A29E0-DE1D-4CEE-81F6-DD9B68C76B70}">
      <text>
        <r>
          <rPr>
            <sz val="9"/>
            <color indexed="81"/>
            <rFont val="MS P ゴシック"/>
            <family val="3"/>
            <charset val="128"/>
          </rPr>
          <t>年間賃料収入単価×利益率</t>
        </r>
      </text>
    </comment>
    <comment ref="CM17" authorId="0" shapeId="0" xr:uid="{E174022A-C081-48FB-9741-442EDA5A5694}">
      <text>
        <r>
          <rPr>
            <sz val="9"/>
            <color indexed="81"/>
            <rFont val="MS P ゴシック"/>
            <family val="3"/>
            <charset val="128"/>
          </rPr>
          <t>容積対象床面積×容積対象面積に対する延べ床面積の割合</t>
        </r>
      </text>
    </comment>
    <comment ref="DP18" authorId="0" shapeId="0" xr:uid="{09E3FC88-762C-448F-A3D4-9F2CB2534581}">
      <text>
        <r>
          <rPr>
            <sz val="9"/>
            <color indexed="81"/>
            <rFont val="MS P ゴシック"/>
            <family val="3"/>
            <charset val="128"/>
          </rPr>
          <t>賃料単価×12×稼働率</t>
        </r>
      </text>
    </comment>
    <comment ref="DD20" authorId="0" shapeId="0" xr:uid="{786B3C2D-07B1-4152-9499-3E6A97BB5C7F}">
      <text>
        <r>
          <rPr>
            <sz val="9"/>
            <color indexed="81"/>
            <rFont val="MS P ゴシック"/>
            <family val="3"/>
            <charset val="128"/>
          </rPr>
          <t>年間賃料単価×利益率</t>
        </r>
      </text>
    </comment>
    <comment ref="DK21" authorId="0" shapeId="0" xr:uid="{EE48494F-D7D1-4460-AE61-3C024D85638B}">
      <text>
        <r>
          <rPr>
            <sz val="9"/>
            <color indexed="81"/>
            <rFont val="MS P ゴシック"/>
            <family val="3"/>
            <charset val="128"/>
          </rPr>
          <t xml:space="preserve">従前の賃貸利益の単価÷従後の賃貸利益の単価×
100
</t>
        </r>
      </text>
    </comment>
    <comment ref="BY24" authorId="0" shapeId="0" xr:uid="{D23C8354-B5ED-42B0-A089-264A231DDBDF}">
      <text>
        <r>
          <rPr>
            <sz val="9"/>
            <color indexed="81"/>
            <rFont val="MS P ゴシック"/>
            <family val="3"/>
            <charset val="128"/>
          </rPr>
          <t>土地＋建物</t>
        </r>
      </text>
    </comment>
    <comment ref="CV30" authorId="0" shapeId="0" xr:uid="{D6C991F2-81FD-45FE-BB67-A73A9124C353}">
      <text>
        <r>
          <rPr>
            <sz val="9"/>
            <color indexed="81"/>
            <rFont val="MS P ゴシック"/>
            <family val="3"/>
            <charset val="128"/>
          </rPr>
          <t>従前建物専有面積×権利変換水準</t>
        </r>
      </text>
    </comment>
    <comment ref="DH31" authorId="0" shapeId="0" xr:uid="{EE7F468B-D80A-456E-8D67-ABD787CD42E5}">
      <text>
        <r>
          <rPr>
            <sz val="9"/>
            <color indexed="81"/>
            <rFont val="MS P ゴシック"/>
            <family val="3"/>
            <charset val="128"/>
          </rPr>
          <t>従前資産額÷権利床面積</t>
        </r>
      </text>
    </comment>
    <comment ref="DH32" authorId="0" shapeId="0" xr:uid="{D4560219-F66E-4599-969B-7574B9EAA284}">
      <text>
        <r>
          <rPr>
            <sz val="9"/>
            <color indexed="81"/>
            <rFont val="MS P ゴシック"/>
            <family val="3"/>
            <charset val="128"/>
          </rPr>
          <t>事務所・店舗の権利床単価×同床面積</t>
        </r>
      </text>
    </comment>
    <comment ref="CW33" authorId="0" shapeId="0" xr:uid="{F1AB70D4-D664-44A0-A388-4F034295325A}">
      <text>
        <r>
          <rPr>
            <sz val="9"/>
            <color indexed="81"/>
            <rFont val="MS P ゴシック"/>
            <family val="3"/>
            <charset val="128"/>
          </rPr>
          <t>従後床の総額－事務所・店舗床の総額</t>
        </r>
      </text>
    </comment>
    <comment ref="DN33" authorId="0" shapeId="0" xr:uid="{E834F03F-9FFB-4CB8-B2F5-E344BFB12B55}">
      <text>
        <r>
          <rPr>
            <sz val="9"/>
            <color indexed="81"/>
            <rFont val="MS P ゴシック"/>
            <family val="3"/>
            <charset val="128"/>
          </rPr>
          <t>住宅床の総額÷住宅の専有面積</t>
        </r>
      </text>
    </comment>
    <comment ref="BY37" authorId="0" shapeId="0" xr:uid="{65CC832E-5A7F-4B01-99B3-DB67726F8241}">
      <text>
        <r>
          <rPr>
            <sz val="9"/>
            <color indexed="81"/>
            <rFont val="MS P ゴシック"/>
            <family val="3"/>
            <charset val="128"/>
          </rPr>
          <t>調査設計計画費＋土地整備費＋工事費＋事務費等</t>
        </r>
      </text>
    </comment>
    <comment ref="CM37" authorId="0" shapeId="0" xr:uid="{D346158C-6B21-4202-B9F0-16E3D0CF0315}">
      <text>
        <r>
          <rPr>
            <sz val="9"/>
            <color indexed="81"/>
            <rFont val="MS P ゴシック"/>
            <family val="3"/>
            <charset val="128"/>
          </rPr>
          <t>調査設計計画費＋土地整備費＋工事費＋事務費等</t>
        </r>
      </text>
    </comment>
    <comment ref="BY47" authorId="0" shapeId="0" xr:uid="{34F9208A-523F-44DA-94BC-93003E10AD9D}">
      <text>
        <r>
          <rPr>
            <sz val="9"/>
            <color indexed="81"/>
            <rFont val="MS P ゴシック"/>
            <family val="3"/>
            <charset val="128"/>
          </rPr>
          <t>社会資本整備交付金＋緊急促進事業＋公共施設管理者負担金</t>
        </r>
      </text>
    </comment>
    <comment ref="CM47" authorId="0" shapeId="0" xr:uid="{46620F88-0ABA-4BE3-8FA0-B7A00BD7D1D4}">
      <text>
        <r>
          <rPr>
            <sz val="9"/>
            <color indexed="81"/>
            <rFont val="MS P ゴシック"/>
            <family val="3"/>
            <charset val="128"/>
          </rPr>
          <t>社会資本整備交付金＋緊急促進事業＋公共施設管理者負担金</t>
        </r>
      </text>
    </comment>
    <comment ref="BK56" authorId="0" shapeId="0" xr:uid="{0039CA68-820F-47D1-A866-F03DC0C2AAB3}">
      <text>
        <r>
          <rPr>
            <sz val="9"/>
            <color indexed="81"/>
            <rFont val="MS P ゴシック"/>
            <family val="3"/>
            <charset val="128"/>
          </rPr>
          <t>従後権利床面積÷従前建物専有面積</t>
        </r>
      </text>
    </comment>
    <comment ref="BY56" authorId="0" shapeId="0" xr:uid="{9753E6F5-F602-4CBF-8228-67FAD282C045}">
      <text>
        <r>
          <rPr>
            <sz val="9"/>
            <color indexed="81"/>
            <rFont val="MS P ゴシック"/>
            <family val="3"/>
            <charset val="128"/>
          </rPr>
          <t>従後権利床面積÷従前建物専有面積</t>
        </r>
      </text>
    </comment>
    <comment ref="CM56" authorId="0" shapeId="0" xr:uid="{86513C5F-F9E1-4273-9E81-51B2BC211499}">
      <text>
        <r>
          <rPr>
            <sz val="9"/>
            <color indexed="81"/>
            <rFont val="MS P ゴシック"/>
            <family val="3"/>
            <charset val="128"/>
          </rPr>
          <t>従後権利床面積÷従前建物専有面積</t>
        </r>
      </text>
    </comment>
  </commentList>
</comments>
</file>

<file path=xl/sharedStrings.xml><?xml version="1.0" encoding="utf-8"?>
<sst xmlns="http://schemas.openxmlformats.org/spreadsheetml/2006/main" count="2165" uniqueCount="600">
  <si>
    <t>①</t>
    <phoneticPr fontId="7"/>
  </si>
  <si>
    <t>②</t>
    <phoneticPr fontId="7"/>
  </si>
  <si>
    <t>③</t>
    <phoneticPr fontId="7"/>
  </si>
  <si>
    <t>④</t>
    <phoneticPr fontId="7"/>
  </si>
  <si>
    <t>⑤</t>
    <phoneticPr fontId="7"/>
  </si>
  <si>
    <t>⑥</t>
    <phoneticPr fontId="7"/>
  </si>
  <si>
    <t>⑦</t>
    <phoneticPr fontId="7"/>
  </si>
  <si>
    <t>⑧</t>
    <phoneticPr fontId="7"/>
  </si>
  <si>
    <t>（設問１）</t>
    <rPh sb="1" eb="3">
      <t>セツモン</t>
    </rPh>
    <phoneticPr fontId="7"/>
  </si>
  <si>
    <t>㎡</t>
    <phoneticPr fontId="7"/>
  </si>
  <si>
    <t>百万円</t>
    <rPh sb="0" eb="3">
      <t>ヒャクマンエン</t>
    </rPh>
    <phoneticPr fontId="7"/>
  </si>
  <si>
    <t>合計</t>
    <rPh sb="0" eb="2">
      <t>ゴウケイ</t>
    </rPh>
    <phoneticPr fontId="7"/>
  </si>
  <si>
    <t>初年度</t>
    <rPh sb="0" eb="3">
      <t>ショネンド</t>
    </rPh>
    <phoneticPr fontId="7"/>
  </si>
  <si>
    <t>（設問２）</t>
    <rPh sb="1" eb="3">
      <t>セツモン</t>
    </rPh>
    <phoneticPr fontId="7"/>
  </si>
  <si>
    <t>㉖</t>
    <phoneticPr fontId="7"/>
  </si>
  <si>
    <t>％</t>
    <phoneticPr fontId="7"/>
  </si>
  <si>
    <t>（設問３）</t>
    <rPh sb="1" eb="3">
      <t>セツモン</t>
    </rPh>
    <phoneticPr fontId="7"/>
  </si>
  <si>
    <t>　</t>
    <phoneticPr fontId="7"/>
  </si>
  <si>
    <t>㉗</t>
    <phoneticPr fontId="7"/>
  </si>
  <si>
    <t>㉘</t>
    <phoneticPr fontId="7"/>
  </si>
  <si>
    <t>㉙</t>
    <phoneticPr fontId="7"/>
  </si>
  <si>
    <t>２年度</t>
    <rPh sb="1" eb="3">
      <t>ネンド</t>
    </rPh>
    <phoneticPr fontId="7"/>
  </si>
  <si>
    <t>３年度</t>
    <rPh sb="1" eb="3">
      <t>ネンド</t>
    </rPh>
    <phoneticPr fontId="7"/>
  </si>
  <si>
    <t>４年度</t>
    <rPh sb="1" eb="3">
      <t>ネンド</t>
    </rPh>
    <phoneticPr fontId="7"/>
  </si>
  <si>
    <t>５年度</t>
    <rPh sb="1" eb="3">
      <t>ネンド</t>
    </rPh>
    <phoneticPr fontId="7"/>
  </si>
  <si>
    <t>６年度</t>
    <rPh sb="1" eb="3">
      <t>ネンド</t>
    </rPh>
    <phoneticPr fontId="7"/>
  </si>
  <si>
    <t>⑨</t>
    <phoneticPr fontId="7"/>
  </si>
  <si>
    <t>⑩</t>
    <phoneticPr fontId="7"/>
  </si>
  <si>
    <t>⑪</t>
    <phoneticPr fontId="7"/>
  </si>
  <si>
    <t>⑬</t>
    <phoneticPr fontId="7"/>
  </si>
  <si>
    <t>⑮</t>
    <phoneticPr fontId="7"/>
  </si>
  <si>
    <t>⑳</t>
    <phoneticPr fontId="7"/>
  </si>
  <si>
    <t>⑱</t>
    <phoneticPr fontId="7"/>
  </si>
  <si>
    <t>⑲</t>
    <phoneticPr fontId="7"/>
  </si>
  <si>
    <t>㉕</t>
    <phoneticPr fontId="7"/>
  </si>
  <si>
    <t>㉑</t>
    <phoneticPr fontId="7"/>
  </si>
  <si>
    <t>㉓</t>
    <phoneticPr fontId="7"/>
  </si>
  <si>
    <t>㉔</t>
    <phoneticPr fontId="7"/>
  </si>
  <si>
    <t>⑰</t>
    <phoneticPr fontId="7"/>
  </si>
  <si>
    <t>⑯</t>
    <phoneticPr fontId="7"/>
  </si>
  <si>
    <t>⑭</t>
    <phoneticPr fontId="7"/>
  </si>
  <si>
    <t>⑫</t>
    <phoneticPr fontId="7"/>
  </si>
  <si>
    <t>シートに記入しなさい。</t>
    <phoneticPr fontId="7"/>
  </si>
  <si>
    <t>備考</t>
    <rPh sb="0" eb="2">
      <t>ビコウ</t>
    </rPh>
    <phoneticPr fontId="7"/>
  </si>
  <si>
    <t>ー</t>
    <phoneticPr fontId="7"/>
  </si>
  <si>
    <t>権利状況</t>
    <rPh sb="0" eb="4">
      <t>ケンリジョウキョウ</t>
    </rPh>
    <phoneticPr fontId="7"/>
  </si>
  <si>
    <t>土地権利状況</t>
    <rPh sb="0" eb="6">
      <t>トチケンリジョウキョウ</t>
    </rPh>
    <phoneticPr fontId="7"/>
  </si>
  <si>
    <t>建物権利状況</t>
    <rPh sb="0" eb="6">
      <t>タテモノケンリジョウキョウ</t>
    </rPh>
    <phoneticPr fontId="7"/>
  </si>
  <si>
    <t>A</t>
    <phoneticPr fontId="7"/>
  </si>
  <si>
    <t>B</t>
    <phoneticPr fontId="7"/>
  </si>
  <si>
    <t>組合施行の第一種市街地再開発事業について、年度別資金計画表を作成することとします。</t>
    <phoneticPr fontId="7"/>
  </si>
  <si>
    <t>ついては、以下、「法Jという。)</t>
    <phoneticPr fontId="7"/>
  </si>
  <si>
    <t>１．計画諸元等</t>
    <phoneticPr fontId="7"/>
  </si>
  <si>
    <t>[No ２]　</t>
    <phoneticPr fontId="7"/>
  </si>
  <si>
    <t>【①～⑩各1点、計30点】</t>
    <phoneticPr fontId="7"/>
  </si>
  <si>
    <t xml:space="preserve"> ２ 従前宅地面積</t>
    <phoneticPr fontId="7"/>
  </si>
  <si>
    <t xml:space="preserve"> １ 施行地区面積</t>
    <phoneticPr fontId="7"/>
  </si>
  <si>
    <t xml:space="preserve"> ３ 従前道路面積</t>
    <phoneticPr fontId="7"/>
  </si>
  <si>
    <t xml:space="preserve"> ４ 施設建築敷地</t>
    <phoneticPr fontId="7"/>
  </si>
  <si>
    <t xml:space="preserve"> ５ 従後道路面積（すべて都市計画道路とし、すべてを工事対象面積とする。）</t>
    <phoneticPr fontId="7"/>
  </si>
  <si>
    <t xml:space="preserve"> ６ 容積率上限（計画案は指定容積率の上限値を利用する。）</t>
    <rPh sb="3" eb="5">
      <t>ヨウセキ</t>
    </rPh>
    <phoneticPr fontId="7"/>
  </si>
  <si>
    <t xml:space="preserve"> ７ 施設建築物延べ床面積</t>
    <rPh sb="3" eb="5">
      <t>シセツ</t>
    </rPh>
    <phoneticPr fontId="7"/>
  </si>
  <si>
    <t>の面積とする</t>
    <phoneticPr fontId="7"/>
  </si>
  <si>
    <t>２．従前資産評価額等</t>
    <rPh sb="2" eb="10">
      <t>ジュウゼンシサンヒョウカガクトウ</t>
    </rPh>
    <phoneticPr fontId="7"/>
  </si>
  <si>
    <t xml:space="preserve"> １ 従前宅地評価額</t>
    <rPh sb="3" eb="10">
      <t>ジュウゼンタクチヒョウカガク</t>
    </rPh>
    <phoneticPr fontId="7"/>
  </si>
  <si>
    <t>を転出とする。</t>
    <rPh sb="1" eb="3">
      <t>テンシュツ</t>
    </rPh>
    <phoneticPr fontId="7"/>
  </si>
  <si>
    <t>そのうち転出者対象額</t>
    <phoneticPr fontId="7"/>
  </si>
  <si>
    <t>総額のうち公共施設管理者負担金の対象額を</t>
    <rPh sb="0" eb="2">
      <t>ソウガク</t>
    </rPh>
    <phoneticPr fontId="7"/>
  </si>
  <si>
    <t>とする。</t>
    <phoneticPr fontId="7"/>
  </si>
  <si>
    <t xml:space="preserve">総額 </t>
    <rPh sb="0" eb="2">
      <t>ソウガク</t>
    </rPh>
    <phoneticPr fontId="7"/>
  </si>
  <si>
    <t xml:space="preserve"> ２ 従前建物評価額</t>
    <rPh sb="3" eb="5">
      <t>ジュウゼン</t>
    </rPh>
    <rPh sb="5" eb="7">
      <t>タテモノ</t>
    </rPh>
    <rPh sb="7" eb="10">
      <t>ヒョウカガク</t>
    </rPh>
    <phoneticPr fontId="7"/>
  </si>
  <si>
    <t>総額のうち</t>
    <rPh sb="0" eb="2">
      <t>ソウガク</t>
    </rPh>
    <phoneticPr fontId="7"/>
  </si>
  <si>
    <t xml:space="preserve"> ３ 法97条補償費</t>
    <rPh sb="3" eb="4">
      <t>ホウ</t>
    </rPh>
    <rPh sb="6" eb="7">
      <t>ジョウ</t>
    </rPh>
    <rPh sb="7" eb="10">
      <t>ホショウヒ</t>
    </rPh>
    <phoneticPr fontId="7"/>
  </si>
  <si>
    <t>総額のうち公共施設管理者負担金の対象額を</t>
    <phoneticPr fontId="7"/>
  </si>
  <si>
    <t>以下、公共施設管理者負担金のことを「負担金」と表記する。</t>
    <rPh sb="0" eb="2">
      <t>イカ</t>
    </rPh>
    <rPh sb="3" eb="13">
      <t>コウキョウシセツカンリシャフタンキン</t>
    </rPh>
    <rPh sb="18" eb="21">
      <t>フタンキン</t>
    </rPh>
    <rPh sb="23" eb="25">
      <t>ヒョウキ</t>
    </rPh>
    <phoneticPr fontId="7"/>
  </si>
  <si>
    <t>３．事業スケジュール</t>
    <rPh sb="2" eb="4">
      <t>ジギョウ</t>
    </rPh>
    <phoneticPr fontId="7"/>
  </si>
  <si>
    <t>年　度</t>
    <rPh sb="0" eb="1">
      <t>トシ</t>
    </rPh>
    <rPh sb="2" eb="3">
      <t>ド</t>
    </rPh>
    <phoneticPr fontId="7"/>
  </si>
  <si>
    <t>主な実施事業</t>
    <rPh sb="0" eb="1">
      <t>オモ</t>
    </rPh>
    <rPh sb="2" eb="6">
      <t>ジッシジギョウ</t>
    </rPh>
    <phoneticPr fontId="7"/>
  </si>
  <si>
    <t xml:space="preserve"> 初年度</t>
    <rPh sb="1" eb="4">
      <t>ショネンド</t>
    </rPh>
    <phoneticPr fontId="7"/>
  </si>
  <si>
    <t xml:space="preserve"> ２年度</t>
    <rPh sb="2" eb="4">
      <t>ネンド</t>
    </rPh>
    <phoneticPr fontId="7"/>
  </si>
  <si>
    <t xml:space="preserve"> ３年度</t>
    <rPh sb="2" eb="4">
      <t>ネンド</t>
    </rPh>
    <phoneticPr fontId="7"/>
  </si>
  <si>
    <t xml:space="preserve"> ４年度</t>
    <rPh sb="2" eb="4">
      <t>ネンド</t>
    </rPh>
    <phoneticPr fontId="7"/>
  </si>
  <si>
    <t xml:space="preserve"> ５年度</t>
    <rPh sb="2" eb="4">
      <t>ネンド</t>
    </rPh>
    <phoneticPr fontId="7"/>
  </si>
  <si>
    <t xml:space="preserve"> ６年度（最終年度）</t>
    <rPh sb="2" eb="4">
      <t>ネンド</t>
    </rPh>
    <rPh sb="5" eb="9">
      <t>サイシュウネンド</t>
    </rPh>
    <phoneticPr fontId="7"/>
  </si>
  <si>
    <t xml:space="preserve"> 事業計画作成、地盤調査ほか</t>
    <rPh sb="1" eb="7">
      <t>ジギョウケイカクサクセイ</t>
    </rPh>
    <rPh sb="8" eb="12">
      <t>ジバンチョウサ</t>
    </rPh>
    <phoneticPr fontId="7"/>
  </si>
  <si>
    <t xml:space="preserve"> (準備組合にて事業協力を立替金にて実施し、組合設立時に清算)</t>
    <rPh sb="2" eb="4">
      <t>ジュンビ</t>
    </rPh>
    <phoneticPr fontId="7"/>
  </si>
  <si>
    <t xml:space="preserve"> 建築実施設計、権利変換計画作成、法第91条補償支払い、法第97条補償支払い、</t>
    <phoneticPr fontId="7"/>
  </si>
  <si>
    <t xml:space="preserve"> 除却解体工事、建築工事着手（出来高</t>
    <rPh sb="1" eb="3">
      <t>ジョキャク</t>
    </rPh>
    <rPh sb="10" eb="12">
      <t>コウジ</t>
    </rPh>
    <phoneticPr fontId="7"/>
  </si>
  <si>
    <t>、建築工事監理</t>
    <phoneticPr fontId="7"/>
  </si>
  <si>
    <t>、建築工事監理、道路工事実施</t>
    <phoneticPr fontId="7"/>
  </si>
  <si>
    <t xml:space="preserve"> 権利変換計画作成（価額の確定等）</t>
    <phoneticPr fontId="7"/>
  </si>
  <si>
    <t>４．資金計画の算定条件</t>
    <rPh sb="2" eb="6">
      <t>シキンケイカク</t>
    </rPh>
    <rPh sb="7" eb="11">
      <t>サンテイジョウケン</t>
    </rPh>
    <phoneticPr fontId="7"/>
  </si>
  <si>
    <t>　（１）支出金：以下に示す条件により各費用を算出すること。</t>
    <rPh sb="4" eb="7">
      <t>シシュツキン</t>
    </rPh>
    <rPh sb="8" eb="10">
      <t>イカ</t>
    </rPh>
    <rPh sb="11" eb="12">
      <t>シメ</t>
    </rPh>
    <rPh sb="13" eb="15">
      <t>ジョウケン</t>
    </rPh>
    <rPh sb="18" eb="21">
      <t>カクヒヨウ</t>
    </rPh>
    <rPh sb="22" eb="24">
      <t>サンシュツ</t>
    </rPh>
    <phoneticPr fontId="7"/>
  </si>
  <si>
    <t>１</t>
    <phoneticPr fontId="7"/>
  </si>
  <si>
    <t>２</t>
    <phoneticPr fontId="7"/>
  </si>
  <si>
    <t>３</t>
    <phoneticPr fontId="7"/>
  </si>
  <si>
    <t>４</t>
    <phoneticPr fontId="7"/>
  </si>
  <si>
    <t>５</t>
    <phoneticPr fontId="7"/>
  </si>
  <si>
    <t>６</t>
    <phoneticPr fontId="7"/>
  </si>
  <si>
    <t>７</t>
    <phoneticPr fontId="7"/>
  </si>
  <si>
    <t>(1) (2)</t>
    <phoneticPr fontId="7"/>
  </si>
  <si>
    <t>(3)</t>
    <phoneticPr fontId="7"/>
  </si>
  <si>
    <t>(1)</t>
    <phoneticPr fontId="7"/>
  </si>
  <si>
    <t>(2)</t>
    <phoneticPr fontId="7"/>
  </si>
  <si>
    <r>
      <t xml:space="preserve"> 2年度以降</t>
    </r>
    <r>
      <rPr>
        <sz val="6"/>
        <color rgb="FF000000"/>
        <rFont val="游ゴシック"/>
        <family val="3"/>
        <charset val="128"/>
      </rPr>
      <t>、</t>
    </r>
    <r>
      <rPr>
        <sz val="9"/>
        <color rgb="FF000000"/>
        <rFont val="游ゴシック"/>
        <family val="3"/>
        <charset val="128"/>
      </rPr>
      <t>各年度の工事費出来高に応じて支出する</t>
    </r>
    <r>
      <rPr>
        <sz val="8"/>
        <color rgb="FF000000"/>
        <rFont val="游ゴシック"/>
        <family val="3"/>
        <charset val="128"/>
      </rPr>
      <t>。</t>
    </r>
    <r>
      <rPr>
        <sz val="9"/>
        <color rgb="FF000000"/>
        <rFont val="游ゴシック"/>
        <family val="3"/>
        <charset val="128"/>
      </rPr>
      <t>延べ床面積×</t>
    </r>
    <rPh sb="2" eb="6">
      <t>ネンドイコウ</t>
    </rPh>
    <rPh sb="7" eb="10">
      <t>カクネンド</t>
    </rPh>
    <rPh sb="11" eb="17">
      <t>コウジヒデキダカ</t>
    </rPh>
    <rPh sb="18" eb="19">
      <t>オウ</t>
    </rPh>
    <rPh sb="21" eb="23">
      <t>シシュツ</t>
    </rPh>
    <rPh sb="26" eb="27">
      <t>ノ</t>
    </rPh>
    <rPh sb="28" eb="31">
      <t>ユカメンセキ</t>
    </rPh>
    <phoneticPr fontId="7"/>
  </si>
  <si>
    <t xml:space="preserve"> 調査設計計画費</t>
    <rPh sb="1" eb="8">
      <t>チョウサセッケイケイカクヒ</t>
    </rPh>
    <phoneticPr fontId="7"/>
  </si>
  <si>
    <t xml:space="preserve"> 土地整備費</t>
    <rPh sb="1" eb="6">
      <t>トチセイビヒ</t>
    </rPh>
    <phoneticPr fontId="7"/>
  </si>
  <si>
    <t xml:space="preserve"> 法第91条補償費</t>
    <rPh sb="1" eb="3">
      <t>ホウダイ</t>
    </rPh>
    <rPh sb="5" eb="9">
      <t>ジョウホショウヒ</t>
    </rPh>
    <phoneticPr fontId="7"/>
  </si>
  <si>
    <t xml:space="preserve"> 都市計画道路工事費</t>
    <rPh sb="1" eb="3">
      <t>トシ</t>
    </rPh>
    <rPh sb="3" eb="5">
      <t>ケイカク</t>
    </rPh>
    <rPh sb="5" eb="7">
      <t>ドウロ</t>
    </rPh>
    <rPh sb="7" eb="9">
      <t>コウジ</t>
    </rPh>
    <rPh sb="9" eb="10">
      <t>ヒ</t>
    </rPh>
    <phoneticPr fontId="7"/>
  </si>
  <si>
    <t xml:space="preserve"> 法第97条補償費</t>
    <rPh sb="1" eb="3">
      <t>ホウダイ</t>
    </rPh>
    <rPh sb="5" eb="9">
      <t>ジョウホショウヒ</t>
    </rPh>
    <phoneticPr fontId="7"/>
  </si>
  <si>
    <t xml:space="preserve"> 施設建築物工事費</t>
    <rPh sb="1" eb="9">
      <t>シセツケンチクブツコウジヒ</t>
    </rPh>
    <phoneticPr fontId="7"/>
  </si>
  <si>
    <t xml:space="preserve"> 事務費</t>
    <rPh sb="1" eb="4">
      <t>ジムヒ</t>
    </rPh>
    <phoneticPr fontId="7"/>
  </si>
  <si>
    <t xml:space="preserve"> 借入金利子</t>
    <rPh sb="1" eb="6">
      <t>シャクニュウキンリシ</t>
    </rPh>
    <phoneticPr fontId="7"/>
  </si>
  <si>
    <t xml:space="preserve"> 借入金償還金</t>
    <rPh sb="1" eb="7">
      <t>シャクニュウキンショウカンキン</t>
    </rPh>
    <phoneticPr fontId="7"/>
  </si>
  <si>
    <t xml:space="preserve"> 2年度</t>
    <phoneticPr fontId="7"/>
  </si>
  <si>
    <t>支出する。法第91条に規定する利息相当額を含む。(表１参照)</t>
    <phoneticPr fontId="7"/>
  </si>
  <si>
    <t xml:space="preserve"> 表４：年度別資金計画表のとおり支出する。</t>
    <rPh sb="16" eb="18">
      <t>シシュツ</t>
    </rPh>
    <phoneticPr fontId="7"/>
  </si>
  <si>
    <t xml:space="preserve"> 表４：年度別資金計画表のとおり支出する。</t>
    <phoneticPr fontId="7"/>
  </si>
  <si>
    <t>支出する。</t>
    <phoneticPr fontId="7"/>
  </si>
  <si>
    <t xml:space="preserve"> 5年度</t>
    <phoneticPr fontId="7"/>
  </si>
  <si>
    <t>支出する。従後道路面積×</t>
    <rPh sb="5" eb="11">
      <t>ジュウゴドウロメンセキ</t>
    </rPh>
    <phoneticPr fontId="7"/>
  </si>
  <si>
    <t xml:space="preserve"> 各年度の１～ ４の合計×</t>
    <phoneticPr fontId="7"/>
  </si>
  <si>
    <t xml:space="preserve"> 前年度の累積借入金残額×</t>
    <phoneticPr fontId="7"/>
  </si>
  <si>
    <t>を、当該年度に計上する。</t>
    <phoneticPr fontId="7"/>
  </si>
  <si>
    <t xml:space="preserve"> 借入金は5年度末に全額償還とする。</t>
    <phoneticPr fontId="7"/>
  </si>
  <si>
    <t xml:space="preserve"> 表１：法第91条補償費の計算</t>
    <rPh sb="1" eb="2">
      <t>ヒョウ</t>
    </rPh>
    <rPh sb="4" eb="6">
      <t>ホウダイ</t>
    </rPh>
    <rPh sb="8" eb="9">
      <t>ジョウ</t>
    </rPh>
    <rPh sb="9" eb="12">
      <t>ホショウヒ</t>
    </rPh>
    <rPh sb="13" eb="15">
      <t>ケイサン</t>
    </rPh>
    <phoneticPr fontId="7"/>
  </si>
  <si>
    <t xml:space="preserve"> ・評価基準日から権利変換認可公告日までの法第91条に規定する補償費の修正率は、</t>
    <phoneticPr fontId="7"/>
  </si>
  <si>
    <t>とし、支払い日までの利息相当額については、利息</t>
    <rPh sb="3" eb="5">
      <t>シハラ</t>
    </rPh>
    <rPh sb="6" eb="7">
      <t>ビ</t>
    </rPh>
    <rPh sb="10" eb="15">
      <t>リソクソウトウガク</t>
    </rPh>
    <rPh sb="21" eb="23">
      <t>リソク</t>
    </rPh>
    <phoneticPr fontId="7"/>
  </si>
  <si>
    <t>/365日として計算する。</t>
    <rPh sb="4" eb="5">
      <t>ニチ</t>
    </rPh>
    <rPh sb="8" eb="10">
      <t>ケイサン</t>
    </rPh>
    <phoneticPr fontId="7"/>
  </si>
  <si>
    <t xml:space="preserve"> ・補償費の支払いは権利変換認可公告日から</t>
    <rPh sb="4" eb="5">
      <t>ヒ</t>
    </rPh>
    <rPh sb="6" eb="8">
      <t>シハラ</t>
    </rPh>
    <phoneticPr fontId="7"/>
  </si>
  <si>
    <t>宅地</t>
    <rPh sb="0" eb="2">
      <t>タクチ</t>
    </rPh>
    <phoneticPr fontId="7"/>
  </si>
  <si>
    <t>建物</t>
    <rPh sb="0" eb="2">
      <t>タテモノ</t>
    </rPh>
    <phoneticPr fontId="7"/>
  </si>
  <si>
    <t>従前資産評価額</t>
    <rPh sb="0" eb="7">
      <t>ジュウゼンシサンヒョウカガク</t>
    </rPh>
    <phoneticPr fontId="7"/>
  </si>
  <si>
    <t>転出額</t>
    <rPh sb="0" eb="3">
      <t>テンシュツガク</t>
    </rPh>
    <phoneticPr fontId="7"/>
  </si>
  <si>
    <t>修正後価額</t>
    <rPh sb="0" eb="3">
      <t>シュウセイゴ</t>
    </rPh>
    <rPh sb="3" eb="5">
      <t>カガク</t>
    </rPh>
    <phoneticPr fontId="7"/>
  </si>
  <si>
    <t>支払いまでの日数</t>
    <rPh sb="0" eb="2">
      <t>シハラ</t>
    </rPh>
    <rPh sb="6" eb="8">
      <t>ニッスウ</t>
    </rPh>
    <phoneticPr fontId="7"/>
  </si>
  <si>
    <t>利息相当額</t>
    <rPh sb="0" eb="5">
      <t>リソクソウトウガク</t>
    </rPh>
    <phoneticPr fontId="7"/>
  </si>
  <si>
    <t>支払額合計</t>
    <rPh sb="0" eb="5">
      <t>シハライガクゴウケイ</t>
    </rPh>
    <phoneticPr fontId="7"/>
  </si>
  <si>
    <t>　（２）収入金：以下に示す条件により各費用を算出すること。</t>
    <rPh sb="4" eb="7">
      <t>シュウニュウキン</t>
    </rPh>
    <phoneticPr fontId="7"/>
  </si>
  <si>
    <t>　　　なお、(※ )の項目については、法第91条に規定する修正率及び利息相当額を含まず算定すること。</t>
    <phoneticPr fontId="7"/>
  </si>
  <si>
    <t>　（２)ーA  補助金：補助対象事業費の</t>
    <rPh sb="8" eb="11">
      <t>ホジョキン</t>
    </rPh>
    <rPh sb="12" eb="19">
      <t>ホジョタイショウジギョウヒ</t>
    </rPh>
    <phoneticPr fontId="7"/>
  </si>
  <si>
    <t>として算定する。事業費支出年度に入金する。</t>
    <rPh sb="3" eb="5">
      <t>サンテイ</t>
    </rPh>
    <rPh sb="8" eb="15">
      <t>ジギョウヒシシュツネンド</t>
    </rPh>
    <rPh sb="16" eb="18">
      <t>ニュウキン</t>
    </rPh>
    <phoneticPr fontId="7"/>
  </si>
  <si>
    <t xml:space="preserve"> 残留者建物補償費</t>
    <rPh sb="1" eb="6">
      <t>ザンリュウシャタテモノ</t>
    </rPh>
    <rPh sb="6" eb="9">
      <t>ホショウヒ</t>
    </rPh>
    <phoneticPr fontId="7"/>
  </si>
  <si>
    <t xml:space="preserve"> 共同施設整備費</t>
    <rPh sb="1" eb="8">
      <t>キョウドウシセツセイビヒ</t>
    </rPh>
    <phoneticPr fontId="7"/>
  </si>
  <si>
    <r>
      <t xml:space="preserve"> 法第91条補償費</t>
    </r>
    <r>
      <rPr>
        <sz val="7"/>
        <color rgb="FF000000"/>
        <rFont val="游ゴシック"/>
        <family val="3"/>
        <charset val="128"/>
      </rPr>
      <t>(建物補償費)</t>
    </r>
    <rPh sb="1" eb="3">
      <t>ホウダイ</t>
    </rPh>
    <rPh sb="5" eb="9">
      <t>ジョウホショウヒ</t>
    </rPh>
    <rPh sb="10" eb="15">
      <t>タテモノホショウヒ</t>
    </rPh>
    <phoneticPr fontId="7"/>
  </si>
  <si>
    <t xml:space="preserve"> 全額を補助対象事業費とする。</t>
    <phoneticPr fontId="7"/>
  </si>
  <si>
    <t xml:space="preserve"> 負担金対象分を除いた全額を補助対象事業費とする。(※ )</t>
    <phoneticPr fontId="7"/>
  </si>
  <si>
    <r>
      <t xml:space="preserve"> 負担金対象分を除いた全額を補助対象事業費とする</t>
    </r>
    <r>
      <rPr>
        <sz val="6"/>
        <color rgb="FF000000"/>
        <rFont val="游ゴシック"/>
        <family val="3"/>
        <charset val="128"/>
      </rPr>
      <t>。</t>
    </r>
    <r>
      <rPr>
        <sz val="9"/>
        <color rgb="FF000000"/>
        <rFont val="游ゴシック"/>
        <family val="3"/>
        <charset val="128"/>
      </rPr>
      <t>なお</t>
    </r>
    <r>
      <rPr>
        <sz val="6"/>
        <color rgb="FF000000"/>
        <rFont val="游ゴシック"/>
        <family val="3"/>
        <charset val="128"/>
      </rPr>
      <t>、</t>
    </r>
    <r>
      <rPr>
        <sz val="9"/>
        <color rgb="FF000000"/>
        <rFont val="游ゴシック"/>
        <family val="3"/>
        <charset val="128"/>
      </rPr>
      <t>入金は5年度とする</t>
    </r>
    <r>
      <rPr>
        <sz val="6"/>
        <color rgb="FF000000"/>
        <rFont val="游ゴシック"/>
        <family val="3"/>
        <charset val="128"/>
      </rPr>
      <t>。</t>
    </r>
    <r>
      <rPr>
        <sz val="9"/>
        <color rgb="FF000000"/>
        <rFont val="游ゴシック"/>
        <family val="3"/>
        <charset val="128"/>
      </rPr>
      <t>(※)</t>
    </r>
    <rPh sb="11" eb="13">
      <t>ゼンガク</t>
    </rPh>
    <rPh sb="14" eb="21">
      <t>ホジョタイショウジギョウヒ</t>
    </rPh>
    <phoneticPr fontId="7"/>
  </si>
  <si>
    <t xml:space="preserve"> 負担金対象分を除いた全額を補助対象事業費とする。</t>
    <phoneticPr fontId="7"/>
  </si>
  <si>
    <t xml:space="preserve"> 各年度の工事出来高の</t>
    <phoneticPr fontId="7"/>
  </si>
  <si>
    <t>を補助対象事業費とする。</t>
    <rPh sb="1" eb="3">
      <t>ホジョ</t>
    </rPh>
    <phoneticPr fontId="7"/>
  </si>
  <si>
    <t xml:space="preserve"> 表２：補助金（補償費）の計算</t>
    <rPh sb="1" eb="2">
      <t>ヒョウ</t>
    </rPh>
    <rPh sb="4" eb="7">
      <t>ホジョキン</t>
    </rPh>
    <rPh sb="8" eb="10">
      <t>ホショウ</t>
    </rPh>
    <rPh sb="10" eb="11">
      <t>ヒ</t>
    </rPh>
    <rPh sb="13" eb="15">
      <t>ケイサン</t>
    </rPh>
    <phoneticPr fontId="7"/>
  </si>
  <si>
    <t xml:space="preserve"> 補助対象事業費</t>
    <rPh sb="1" eb="8">
      <t>ホジョタイショウジギョウヒ</t>
    </rPh>
    <phoneticPr fontId="7"/>
  </si>
  <si>
    <t xml:space="preserve"> 補助金</t>
    <rPh sb="1" eb="4">
      <t>ホジョキン</t>
    </rPh>
    <phoneticPr fontId="7"/>
  </si>
  <si>
    <t>残留者建物補償費</t>
    <rPh sb="0" eb="8">
      <t>ザンリュウシャタテモノホショウヒ</t>
    </rPh>
    <phoneticPr fontId="7"/>
  </si>
  <si>
    <t>法第97条補償費</t>
    <rPh sb="0" eb="2">
      <t>ホウダイ</t>
    </rPh>
    <rPh sb="4" eb="5">
      <t>ジョウ</t>
    </rPh>
    <rPh sb="5" eb="8">
      <t>ホショウヒ</t>
    </rPh>
    <phoneticPr fontId="7"/>
  </si>
  <si>
    <t>　（２)ーB  公共施設管理費負担金（負担金）：以下に示す内容とする。</t>
    <rPh sb="8" eb="10">
      <t>コウキョウ</t>
    </rPh>
    <rPh sb="10" eb="12">
      <t>シセツ</t>
    </rPh>
    <rPh sb="12" eb="14">
      <t>カンリ</t>
    </rPh>
    <rPh sb="14" eb="15">
      <t>ヒ</t>
    </rPh>
    <rPh sb="15" eb="17">
      <t>フタン</t>
    </rPh>
    <rPh sb="17" eb="18">
      <t>キン</t>
    </rPh>
    <rPh sb="19" eb="21">
      <t>フタン</t>
    </rPh>
    <rPh sb="21" eb="22">
      <t>キン</t>
    </rPh>
    <rPh sb="24" eb="26">
      <t>イカ</t>
    </rPh>
    <rPh sb="27" eb="28">
      <t>シメ</t>
    </rPh>
    <rPh sb="29" eb="31">
      <t>ナイヨウ</t>
    </rPh>
    <phoneticPr fontId="7"/>
  </si>
  <si>
    <t xml:space="preserve"> ２</t>
    <phoneticPr fontId="7"/>
  </si>
  <si>
    <t xml:space="preserve"> 建物の買収相当額</t>
    <phoneticPr fontId="7"/>
  </si>
  <si>
    <t xml:space="preserve"> 用地費相当額</t>
    <phoneticPr fontId="7"/>
  </si>
  <si>
    <t xml:space="preserve"> 法第97条補償費</t>
    <phoneticPr fontId="7"/>
  </si>
  <si>
    <t xml:space="preserve"> 都市計画道路工事費</t>
    <phoneticPr fontId="7"/>
  </si>
  <si>
    <t xml:space="preserve"> 2年度に転出者分、5年度に権利変換対象分の入金がある。(※ )</t>
    <phoneticPr fontId="7"/>
  </si>
  <si>
    <t xml:space="preserve"> 2年度に法第97条補償費の入金がある。</t>
    <rPh sb="9" eb="10">
      <t>ジョウ</t>
    </rPh>
    <phoneticPr fontId="7"/>
  </si>
  <si>
    <t xml:space="preserve"> 5年度に都市計画道路工事費の全額の入金がある。</t>
    <rPh sb="9" eb="11">
      <t>ドウロ</t>
    </rPh>
    <phoneticPr fontId="7"/>
  </si>
  <si>
    <t xml:space="preserve"> 表３：公共施設管理者負担金（補償費等）の計算</t>
    <rPh sb="1" eb="2">
      <t>ヒョウ</t>
    </rPh>
    <rPh sb="4" eb="6">
      <t>コウキョウ</t>
    </rPh>
    <rPh sb="6" eb="8">
      <t>シセツ</t>
    </rPh>
    <rPh sb="8" eb="11">
      <t>カンリシャ</t>
    </rPh>
    <rPh sb="11" eb="14">
      <t>フタンキン</t>
    </rPh>
    <rPh sb="15" eb="17">
      <t>ホショウ</t>
    </rPh>
    <rPh sb="17" eb="18">
      <t>ヒ</t>
    </rPh>
    <rPh sb="18" eb="19">
      <t>トウ</t>
    </rPh>
    <rPh sb="21" eb="23">
      <t>ケイサン</t>
    </rPh>
    <phoneticPr fontId="7"/>
  </si>
  <si>
    <t xml:space="preserve"> 建物買収費相当額</t>
    <rPh sb="1" eb="3">
      <t>タテモノ</t>
    </rPh>
    <rPh sb="3" eb="5">
      <t>バイシュウ</t>
    </rPh>
    <rPh sb="5" eb="6">
      <t>ヒ</t>
    </rPh>
    <rPh sb="6" eb="8">
      <t>ソウトウ</t>
    </rPh>
    <rPh sb="8" eb="9">
      <t>ガク</t>
    </rPh>
    <phoneticPr fontId="7"/>
  </si>
  <si>
    <t xml:space="preserve"> 用地費相当額</t>
    <rPh sb="1" eb="4">
      <t>ヨウチヒ</t>
    </rPh>
    <rPh sb="4" eb="6">
      <t>ソウトウ</t>
    </rPh>
    <rPh sb="6" eb="7">
      <t>ガク</t>
    </rPh>
    <phoneticPr fontId="7"/>
  </si>
  <si>
    <t>権利変換対象分</t>
    <rPh sb="0" eb="7">
      <t>ケンリヘンカンタイショウブン</t>
    </rPh>
    <phoneticPr fontId="7"/>
  </si>
  <si>
    <t>　（２)ーC　保留床処分金</t>
    <rPh sb="7" eb="13">
      <t>ホリュウショウショブンキン</t>
    </rPh>
    <phoneticPr fontId="7"/>
  </si>
  <si>
    <t>２年度に</t>
    <rPh sb="1" eb="3">
      <t>ネンド</t>
    </rPh>
    <phoneticPr fontId="7"/>
  </si>
  <si>
    <t>、３年度に</t>
    <rPh sb="2" eb="4">
      <t>ネンド</t>
    </rPh>
    <phoneticPr fontId="7"/>
  </si>
  <si>
    <t>、４年度に</t>
    <rPh sb="2" eb="4">
      <t>ネンド</t>
    </rPh>
    <phoneticPr fontId="7"/>
  </si>
  <si>
    <t>、５年度に残金の入金があるものとする。</t>
    <rPh sb="2" eb="4">
      <t>ネンド</t>
    </rPh>
    <rPh sb="5" eb="7">
      <t>ザンキン</t>
    </rPh>
    <rPh sb="8" eb="10">
      <t>ニュウキン</t>
    </rPh>
    <phoneticPr fontId="7"/>
  </si>
  <si>
    <t>　（２)ーD　借入金</t>
    <rPh sb="7" eb="10">
      <t>シャクニュウキン</t>
    </rPh>
    <phoneticPr fontId="7"/>
  </si>
  <si>
    <t>当該年度の事業費に対して、当該年度の収入で不足する額を借り入れるものとする。</t>
    <phoneticPr fontId="7"/>
  </si>
  <si>
    <t>表4：年度別資金計画表</t>
    <phoneticPr fontId="7"/>
  </si>
  <si>
    <t>支出</t>
    <rPh sb="0" eb="2">
      <t>シシュツ</t>
    </rPh>
    <phoneticPr fontId="7"/>
  </si>
  <si>
    <t xml:space="preserve"> １　調査設計計画費</t>
    <rPh sb="3" eb="10">
      <t>チョウサセッケイケイカクヒ</t>
    </rPh>
    <phoneticPr fontId="7"/>
  </si>
  <si>
    <t xml:space="preserve"> ２　土地整備費</t>
    <rPh sb="3" eb="8">
      <t>トチセイビヒ</t>
    </rPh>
    <phoneticPr fontId="7"/>
  </si>
  <si>
    <t xml:space="preserve"> ３　補償費</t>
    <rPh sb="3" eb="6">
      <t>ホショウヒ</t>
    </rPh>
    <phoneticPr fontId="7"/>
  </si>
  <si>
    <t>（１）法第91条補償費（土地費）</t>
    <rPh sb="3" eb="5">
      <t>ホウダイ</t>
    </rPh>
    <rPh sb="7" eb="11">
      <t>ジョウホショウヒ</t>
    </rPh>
    <rPh sb="12" eb="15">
      <t>トチヒ</t>
    </rPh>
    <phoneticPr fontId="7"/>
  </si>
  <si>
    <t>（２）法第91条補償費（建物費）</t>
    <rPh sb="3" eb="5">
      <t>ホウダイ</t>
    </rPh>
    <rPh sb="7" eb="11">
      <t>ジョウホショウヒ</t>
    </rPh>
    <rPh sb="12" eb="15">
      <t>タテモノヒ</t>
    </rPh>
    <phoneticPr fontId="7"/>
  </si>
  <si>
    <t>（３）法第97条補償費</t>
    <rPh sb="3" eb="5">
      <t>ホウダイ</t>
    </rPh>
    <rPh sb="7" eb="8">
      <t>ジョウ</t>
    </rPh>
    <rPh sb="8" eb="11">
      <t>ホショウヒ</t>
    </rPh>
    <phoneticPr fontId="7"/>
  </si>
  <si>
    <t xml:space="preserve"> ４　工事費</t>
    <rPh sb="3" eb="6">
      <t>コウジヒ</t>
    </rPh>
    <phoneticPr fontId="7"/>
  </si>
  <si>
    <t>（１）施設建築物工事費</t>
    <rPh sb="3" eb="11">
      <t>シセツケンチクブツコウジヒ</t>
    </rPh>
    <phoneticPr fontId="7"/>
  </si>
  <si>
    <t>（１）法第91条補償費（建物補償費)</t>
    <rPh sb="3" eb="5">
      <t>ホウダイ</t>
    </rPh>
    <rPh sb="7" eb="11">
      <t>ジョウホショウヒ</t>
    </rPh>
    <rPh sb="12" eb="17">
      <t>タテモノホショウヒ</t>
    </rPh>
    <phoneticPr fontId="7"/>
  </si>
  <si>
    <t>総合計</t>
    <rPh sb="0" eb="3">
      <t>ソウゴウケイ</t>
    </rPh>
    <phoneticPr fontId="7"/>
  </si>
  <si>
    <t>１～４　合計</t>
    <rPh sb="4" eb="6">
      <t>ゴウケイ</t>
    </rPh>
    <phoneticPr fontId="7"/>
  </si>
  <si>
    <t xml:space="preserve"> ５　事務費</t>
    <rPh sb="3" eb="6">
      <t>ジムヒ</t>
    </rPh>
    <phoneticPr fontId="7"/>
  </si>
  <si>
    <t>１～５　合計</t>
    <rPh sb="4" eb="6">
      <t>ゴウケイ</t>
    </rPh>
    <phoneticPr fontId="7"/>
  </si>
  <si>
    <t xml:space="preserve"> ６　借入金利子</t>
    <rPh sb="3" eb="8">
      <t>シャクニュウキンリシ</t>
    </rPh>
    <phoneticPr fontId="7"/>
  </si>
  <si>
    <t>１～６　合計</t>
    <rPh sb="4" eb="6">
      <t>ゴウケイ</t>
    </rPh>
    <phoneticPr fontId="7"/>
  </si>
  <si>
    <t xml:space="preserve"> ７　借入金償還金</t>
    <rPh sb="3" eb="9">
      <t>シャクニュウキンショウカンキン</t>
    </rPh>
    <phoneticPr fontId="7"/>
  </si>
  <si>
    <t>支出金合計</t>
    <rPh sb="0" eb="5">
      <t>シシュツキンゴウケイ</t>
    </rPh>
    <phoneticPr fontId="7"/>
  </si>
  <si>
    <t>（２）都市計画道路工事費</t>
    <rPh sb="3" eb="12">
      <t>トシケイカクドウロコウジヒ</t>
    </rPh>
    <phoneticPr fontId="7"/>
  </si>
  <si>
    <t>収入</t>
    <rPh sb="0" eb="2">
      <t>シュウニュウ</t>
    </rPh>
    <phoneticPr fontId="7"/>
  </si>
  <si>
    <t>（２）残留者建物補償費</t>
    <rPh sb="3" eb="5">
      <t>ザンリュウ</t>
    </rPh>
    <rPh sb="5" eb="6">
      <t>シャ</t>
    </rPh>
    <rPh sb="6" eb="8">
      <t>タテモノ</t>
    </rPh>
    <rPh sb="8" eb="10">
      <t>ホショウ</t>
    </rPh>
    <rPh sb="10" eb="11">
      <t>ヒ</t>
    </rPh>
    <phoneticPr fontId="7"/>
  </si>
  <si>
    <t xml:space="preserve"> ４　共同施設整備費</t>
    <rPh sb="3" eb="10">
      <t>キョウドウシセツセイビヒ</t>
    </rPh>
    <phoneticPr fontId="7"/>
  </si>
  <si>
    <t xml:space="preserve"> A　補助金　合計</t>
    <rPh sb="3" eb="6">
      <t>ホジョキン</t>
    </rPh>
    <rPh sb="7" eb="9">
      <t>ゴウケイ</t>
    </rPh>
    <phoneticPr fontId="7"/>
  </si>
  <si>
    <t xml:space="preserve"> １　補償費</t>
    <rPh sb="3" eb="6">
      <t>ホショウヒ</t>
    </rPh>
    <phoneticPr fontId="7"/>
  </si>
  <si>
    <t>(修正率及び利息相当額を除く)</t>
    <rPh sb="1" eb="4">
      <t>シュウセイリツ</t>
    </rPh>
    <rPh sb="4" eb="5">
      <t>オヨ</t>
    </rPh>
    <rPh sb="6" eb="11">
      <t>リソクソウトウガク</t>
    </rPh>
    <rPh sb="12" eb="13">
      <t>ノゾ</t>
    </rPh>
    <phoneticPr fontId="7"/>
  </si>
  <si>
    <t xml:space="preserve"> ２　都市計画道路工事費</t>
    <rPh sb="3" eb="9">
      <t>トシケイカクドウロ</t>
    </rPh>
    <rPh sb="9" eb="12">
      <t>コウジヒ</t>
    </rPh>
    <phoneticPr fontId="7"/>
  </si>
  <si>
    <t xml:space="preserve"> B　公共施設管理者負担金　合計</t>
    <rPh sb="3" eb="10">
      <t>コウキョウシセツカンリシャ</t>
    </rPh>
    <rPh sb="10" eb="13">
      <t>フタンキン</t>
    </rPh>
    <rPh sb="14" eb="16">
      <t>ゴウケイ</t>
    </rPh>
    <phoneticPr fontId="7"/>
  </si>
  <si>
    <t xml:space="preserve"> C　保留床処分金</t>
    <rPh sb="3" eb="9">
      <t>ホリュウショウショブンキン</t>
    </rPh>
    <phoneticPr fontId="7"/>
  </si>
  <si>
    <t>A＋B＋C　合計</t>
    <rPh sb="6" eb="8">
      <t>ゴウケイ</t>
    </rPh>
    <phoneticPr fontId="7"/>
  </si>
  <si>
    <t xml:space="preserve"> D　借入金</t>
    <rPh sb="3" eb="6">
      <t>シャクニュウキン</t>
    </rPh>
    <phoneticPr fontId="7"/>
  </si>
  <si>
    <t>収入金合計</t>
    <rPh sb="0" eb="5">
      <t>シュウニュウキンゴウケイ</t>
    </rPh>
    <phoneticPr fontId="7"/>
  </si>
  <si>
    <t>㉒</t>
    <phoneticPr fontId="7"/>
  </si>
  <si>
    <t>単年度収支差額（各年度の収入金合計―支出金合計）</t>
    <phoneticPr fontId="7"/>
  </si>
  <si>
    <t>年度末での累積借入金残額</t>
    <phoneticPr fontId="7"/>
  </si>
  <si>
    <t>㉚</t>
    <phoneticPr fontId="7"/>
  </si>
  <si>
    <t>公共施設管理者負担金</t>
    <rPh sb="0" eb="4">
      <t>コウキョウシセツ</t>
    </rPh>
    <rPh sb="4" eb="7">
      <t>カンリシャ</t>
    </rPh>
    <rPh sb="7" eb="10">
      <t>フタンキン</t>
    </rPh>
    <phoneticPr fontId="7"/>
  </si>
  <si>
    <t>[No ３]　</t>
    <phoneticPr fontId="7"/>
  </si>
  <si>
    <t>権非設定型）を定めることとなりました。以下の前提条件に基づき、（設問１）～（設問４）に答えなさい。</t>
    <rPh sb="0" eb="1">
      <t>ケン</t>
    </rPh>
    <rPh sb="1" eb="5">
      <t>ヒセッテイガタ</t>
    </rPh>
    <rPh sb="7" eb="8">
      <t>サダ</t>
    </rPh>
    <rPh sb="19" eb="21">
      <t>イカ</t>
    </rPh>
    <rPh sb="22" eb="26">
      <t>ゼンテイジョウケン</t>
    </rPh>
    <rPh sb="27" eb="28">
      <t>モト</t>
    </rPh>
    <rPh sb="32" eb="34">
      <t>セツモン</t>
    </rPh>
    <rPh sb="38" eb="40">
      <t>セツモン</t>
    </rPh>
    <rPh sb="43" eb="44">
      <t>コタ</t>
    </rPh>
    <phoneticPr fontId="7"/>
  </si>
  <si>
    <t>　ある地区で組合施行の第一種市街地再開発事業における権利変換計画（都市再開発法第111条に規定する地上</t>
    <rPh sb="3" eb="5">
      <t>チク</t>
    </rPh>
    <rPh sb="6" eb="10">
      <t>クミアイセコウ</t>
    </rPh>
    <rPh sb="11" eb="22">
      <t>ダイイッシュシガイチサイカイハツジギョウ</t>
    </rPh>
    <rPh sb="26" eb="32">
      <t>ケンリヘンカンケイカク</t>
    </rPh>
    <rPh sb="33" eb="35">
      <t>トシ</t>
    </rPh>
    <rPh sb="35" eb="36">
      <t>サイ</t>
    </rPh>
    <rPh sb="36" eb="38">
      <t>カイハツ</t>
    </rPh>
    <rPh sb="38" eb="39">
      <t>ホウ</t>
    </rPh>
    <rPh sb="39" eb="40">
      <t>ダイ</t>
    </rPh>
    <rPh sb="43" eb="44">
      <t>ジョウ</t>
    </rPh>
    <rPh sb="45" eb="47">
      <t>キテイ</t>
    </rPh>
    <rPh sb="49" eb="51">
      <t>チジョウ</t>
    </rPh>
    <phoneticPr fontId="7"/>
  </si>
  <si>
    <t>　なお、算出結果に端数が生じる場合は、各設問の指示に従い、以後の計算にはその記入した数値を使用しな</t>
    <rPh sb="4" eb="8">
      <t>サンシュツケッカ</t>
    </rPh>
    <rPh sb="9" eb="11">
      <t>ハスウ</t>
    </rPh>
    <rPh sb="12" eb="13">
      <t>ショウ</t>
    </rPh>
    <rPh sb="15" eb="17">
      <t>バアイ</t>
    </rPh>
    <rPh sb="19" eb="22">
      <t>カクセツモン</t>
    </rPh>
    <rPh sb="23" eb="25">
      <t>シジ</t>
    </rPh>
    <rPh sb="26" eb="27">
      <t>シタガ</t>
    </rPh>
    <rPh sb="29" eb="31">
      <t>イゴ</t>
    </rPh>
    <rPh sb="32" eb="34">
      <t>ケイサン</t>
    </rPh>
    <rPh sb="38" eb="40">
      <t>キニュウ</t>
    </rPh>
    <rPh sb="42" eb="44">
      <t>スウチ</t>
    </rPh>
    <rPh sb="45" eb="47">
      <t>シヨウ</t>
    </rPh>
    <phoneticPr fontId="7"/>
  </si>
  <si>
    <t>【合計25点】</t>
    <rPh sb="1" eb="3">
      <t>ゴウケイ</t>
    </rPh>
    <rPh sb="5" eb="6">
      <t>テン</t>
    </rPh>
    <phoneticPr fontId="7"/>
  </si>
  <si>
    <t>【前提条件】</t>
    <rPh sb="1" eb="5">
      <t>ゼンテイジョウケン</t>
    </rPh>
    <phoneticPr fontId="7"/>
  </si>
  <si>
    <t>１．従前の権利状況及び権利変換の意向（空欄の箇所は適宜算出し、設問に使用しなさい。）</t>
    <rPh sb="2" eb="4">
      <t>ジュウゼン</t>
    </rPh>
    <rPh sb="5" eb="10">
      <t>ケンリジョウキョウオヨ</t>
    </rPh>
    <rPh sb="11" eb="15">
      <t>ケンリヘンカン</t>
    </rPh>
    <rPh sb="16" eb="18">
      <t>イコウ</t>
    </rPh>
    <rPh sb="19" eb="21">
      <t>クウラン</t>
    </rPh>
    <rPh sb="22" eb="24">
      <t>カショ</t>
    </rPh>
    <rPh sb="25" eb="27">
      <t>テキギ</t>
    </rPh>
    <rPh sb="27" eb="29">
      <t>サンシュツ</t>
    </rPh>
    <rPh sb="31" eb="33">
      <t>セツモン</t>
    </rPh>
    <rPh sb="34" eb="36">
      <t>シヨウ</t>
    </rPh>
    <phoneticPr fontId="7"/>
  </si>
  <si>
    <t>画地</t>
    <rPh sb="0" eb="2">
      <t>カクチ</t>
    </rPh>
    <phoneticPr fontId="7"/>
  </si>
  <si>
    <t>権利者名</t>
    <rPh sb="0" eb="4">
      <t>ケンリシャメイ</t>
    </rPh>
    <phoneticPr fontId="7"/>
  </si>
  <si>
    <t>権利変換の
意向</t>
    <rPh sb="0" eb="4">
      <t>ケンリヘンカン</t>
    </rPh>
    <rPh sb="6" eb="8">
      <t>イコウ</t>
    </rPh>
    <phoneticPr fontId="7"/>
  </si>
  <si>
    <t>現価率</t>
    <rPh sb="0" eb="3">
      <t>ゲンカリツ</t>
    </rPh>
    <phoneticPr fontId="7"/>
  </si>
  <si>
    <t>２．再開発後の施設建築物の専有面積</t>
    <rPh sb="2" eb="6">
      <t>サイカイハツゴ</t>
    </rPh>
    <rPh sb="7" eb="12">
      <t>シセツケンチクブツ</t>
    </rPh>
    <rPh sb="13" eb="17">
      <t>センユウメンセキ</t>
    </rPh>
    <phoneticPr fontId="7"/>
  </si>
  <si>
    <t>・全体共用部分</t>
    <rPh sb="1" eb="7">
      <t>ゼンタイキョウヨウブブン</t>
    </rPh>
    <phoneticPr fontId="7"/>
  </si>
  <si>
    <t>・住宅（専有部分及び一部共用部分）</t>
    <rPh sb="1" eb="3">
      <t>ジュウタク</t>
    </rPh>
    <rPh sb="4" eb="9">
      <t>センユウブブンオヨ</t>
    </rPh>
    <rPh sb="10" eb="16">
      <t>イチブキョウヨウブブン</t>
    </rPh>
    <phoneticPr fontId="7"/>
  </si>
  <si>
    <t>・店舗２階（専有部分及び一部共用部分）</t>
    <rPh sb="1" eb="3">
      <t>テンポ</t>
    </rPh>
    <rPh sb="4" eb="5">
      <t>カイ</t>
    </rPh>
    <rPh sb="6" eb="11">
      <t>センユウブブンオヨ</t>
    </rPh>
    <rPh sb="12" eb="18">
      <t>イチブキョウヨウブブン</t>
    </rPh>
    <phoneticPr fontId="7"/>
  </si>
  <si>
    <t>・店舗１階（専有部分及び一部共用部分）</t>
    <rPh sb="1" eb="3">
      <t>テンポ</t>
    </rPh>
    <rPh sb="4" eb="5">
      <t>カイ</t>
    </rPh>
    <rPh sb="6" eb="11">
      <t>センユウブブンオヨ</t>
    </rPh>
    <rPh sb="12" eb="18">
      <t>イチブキョウヨウブブン</t>
    </rPh>
    <phoneticPr fontId="7"/>
  </si>
  <si>
    <r>
      <t xml:space="preserve">権利変換
</t>
    </r>
    <r>
      <rPr>
        <sz val="9"/>
        <color rgb="FF000000"/>
        <rFont val="＠游ゴシック"/>
        <family val="3"/>
        <charset val="128"/>
      </rPr>
      <t>（C1のために店舗
１階に現在と同じ
面積を取得し、残
額はすべて住宅を
取得する）</t>
    </r>
    <rPh sb="0" eb="4">
      <t>ケンリヘンカン</t>
    </rPh>
    <rPh sb="12" eb="14">
      <t>テンポ</t>
    </rPh>
    <rPh sb="16" eb="17">
      <t>カイ</t>
    </rPh>
    <rPh sb="18" eb="20">
      <t>ゲンザイ</t>
    </rPh>
    <rPh sb="21" eb="22">
      <t>オナ</t>
    </rPh>
    <rPh sb="24" eb="26">
      <t>メンセキ</t>
    </rPh>
    <rPh sb="27" eb="29">
      <t>シュトク</t>
    </rPh>
    <rPh sb="31" eb="32">
      <t>ザン</t>
    </rPh>
    <rPh sb="33" eb="34">
      <t>ガク</t>
    </rPh>
    <rPh sb="38" eb="40">
      <t>ジュウタク</t>
    </rPh>
    <rPh sb="42" eb="44">
      <t>シュトク</t>
    </rPh>
    <phoneticPr fontId="7"/>
  </si>
  <si>
    <t>A1</t>
    <phoneticPr fontId="7"/>
  </si>
  <si>
    <t>土地・建物
所有者</t>
    <rPh sb="0" eb="2">
      <t>トチ</t>
    </rPh>
    <rPh sb="3" eb="5">
      <t>タテモノ</t>
    </rPh>
    <rPh sb="6" eb="9">
      <t>ショユウシャ</t>
    </rPh>
    <phoneticPr fontId="7"/>
  </si>
  <si>
    <t>借家権者</t>
    <rPh sb="0" eb="4">
      <t>シャッカケンシャ</t>
    </rPh>
    <phoneticPr fontId="7"/>
  </si>
  <si>
    <t>C1</t>
    <phoneticPr fontId="7"/>
  </si>
  <si>
    <t>－</t>
    <phoneticPr fontId="7"/>
  </si>
  <si>
    <t>A2</t>
    <phoneticPr fontId="7"/>
  </si>
  <si>
    <t>土地所有者
（底地）</t>
    <rPh sb="0" eb="5">
      <t>トチショユウシャ</t>
    </rPh>
    <rPh sb="7" eb="9">
      <t>ソコチ</t>
    </rPh>
    <phoneticPr fontId="7"/>
  </si>
  <si>
    <t>住宅に権利変換</t>
    <rPh sb="0" eb="2">
      <t>ジュウタク</t>
    </rPh>
    <rPh sb="3" eb="7">
      <t>ケンリヘンカン</t>
    </rPh>
    <phoneticPr fontId="7"/>
  </si>
  <si>
    <t>B1</t>
    <phoneticPr fontId="7"/>
  </si>
  <si>
    <t>借地権付
建物所有者</t>
    <rPh sb="0" eb="3">
      <t>シャクチケン</t>
    </rPh>
    <rPh sb="3" eb="4">
      <t>ツキ</t>
    </rPh>
    <rPh sb="5" eb="10">
      <t>タテモノショユウシャ</t>
    </rPh>
    <phoneticPr fontId="7"/>
  </si>
  <si>
    <t>店舗２階に権利
変換</t>
    <rPh sb="0" eb="2">
      <t>テンポ</t>
    </rPh>
    <rPh sb="3" eb="4">
      <t>カイ</t>
    </rPh>
    <rPh sb="5" eb="7">
      <t>ケンリ</t>
    </rPh>
    <rPh sb="8" eb="9">
      <t>ヘン</t>
    </rPh>
    <rPh sb="9" eb="10">
      <t>カン</t>
    </rPh>
    <phoneticPr fontId="7"/>
  </si>
  <si>
    <t>A3</t>
    <phoneticPr fontId="7"/>
  </si>
  <si>
    <t>金銭給付を希望</t>
    <rPh sb="0" eb="4">
      <t>キンセンキュウフ</t>
    </rPh>
    <rPh sb="5" eb="7">
      <t>キボウ</t>
    </rPh>
    <phoneticPr fontId="7"/>
  </si>
  <si>
    <t>他の権利者</t>
    <rPh sb="0" eb="1">
      <t>タ</t>
    </rPh>
    <rPh sb="2" eb="5">
      <t>ケンリシャ</t>
    </rPh>
    <phoneticPr fontId="7"/>
  </si>
  <si>
    <t>省　略</t>
    <rPh sb="0" eb="1">
      <t>ショウ</t>
    </rPh>
    <rPh sb="2" eb="3">
      <t>ホボ</t>
    </rPh>
    <phoneticPr fontId="7"/>
  </si>
  <si>
    <t>用　途</t>
    <rPh sb="0" eb="1">
      <t>ヨウ</t>
    </rPh>
    <rPh sb="2" eb="3">
      <t>ト</t>
    </rPh>
    <phoneticPr fontId="7"/>
  </si>
  <si>
    <t>住　宅</t>
    <rPh sb="0" eb="1">
      <t>ジュウ</t>
    </rPh>
    <rPh sb="2" eb="3">
      <t>タク</t>
    </rPh>
    <phoneticPr fontId="7"/>
  </si>
  <si>
    <t>店　舗</t>
    <rPh sb="0" eb="1">
      <t>ミセ</t>
    </rPh>
    <rPh sb="2" eb="3">
      <t>ホ</t>
    </rPh>
    <phoneticPr fontId="7"/>
  </si>
  <si>
    <t>合　計</t>
    <rPh sb="0" eb="1">
      <t>ゴウ</t>
    </rPh>
    <rPh sb="2" eb="3">
      <t>ケイ</t>
    </rPh>
    <phoneticPr fontId="7"/>
  </si>
  <si>
    <t>階　数</t>
    <rPh sb="0" eb="1">
      <t>カイ</t>
    </rPh>
    <rPh sb="2" eb="3">
      <t>スウ</t>
    </rPh>
    <phoneticPr fontId="7"/>
  </si>
  <si>
    <t>考慮しない</t>
    <rPh sb="0" eb="2">
      <t>コウリョ</t>
    </rPh>
    <phoneticPr fontId="7"/>
  </si>
  <si>
    <t>２F</t>
    <phoneticPr fontId="7"/>
  </si>
  <si>
    <t>１F</t>
    <phoneticPr fontId="7"/>
  </si>
  <si>
    <t>専有面積</t>
    <rPh sb="0" eb="4">
      <t>センユウメンセキ</t>
    </rPh>
    <phoneticPr fontId="7"/>
  </si>
  <si>
    <t>３．再開発後の土地及び建物の価額（空欄の箇所は適宜算出し、設問に使用しなさい。）</t>
    <rPh sb="2" eb="6">
      <t>サイカイハツゴ</t>
    </rPh>
    <rPh sb="7" eb="10">
      <t>トチオヨ</t>
    </rPh>
    <rPh sb="11" eb="13">
      <t>タテモノ</t>
    </rPh>
    <rPh sb="14" eb="16">
      <t>カガク</t>
    </rPh>
    <rPh sb="17" eb="19">
      <t>クウラン</t>
    </rPh>
    <rPh sb="20" eb="22">
      <t>カショ</t>
    </rPh>
    <rPh sb="23" eb="25">
      <t>テキギ</t>
    </rPh>
    <rPh sb="25" eb="27">
      <t>サンシュツ</t>
    </rPh>
    <rPh sb="29" eb="31">
      <t>セツモン</t>
    </rPh>
    <rPh sb="32" eb="34">
      <t>シヨウ</t>
    </rPh>
    <phoneticPr fontId="7"/>
  </si>
  <si>
    <t>　施設建築敷地の価額</t>
    <rPh sb="1" eb="7">
      <t>シセツケンチクシキチ</t>
    </rPh>
    <rPh sb="8" eb="10">
      <t>カガク</t>
    </rPh>
    <phoneticPr fontId="7"/>
  </si>
  <si>
    <t>　施設建築物の価額</t>
    <rPh sb="1" eb="6">
      <t>シセツケンチクブツ</t>
    </rPh>
    <rPh sb="7" eb="9">
      <t>カガク</t>
    </rPh>
    <phoneticPr fontId="7"/>
  </si>
  <si>
    <t>　総床価格</t>
    <rPh sb="1" eb="5">
      <t>ソウユカカカク</t>
    </rPh>
    <phoneticPr fontId="7"/>
  </si>
  <si>
    <t>価　額</t>
    <rPh sb="0" eb="1">
      <t>アタイ</t>
    </rPh>
    <rPh sb="2" eb="3">
      <t>ガク</t>
    </rPh>
    <phoneticPr fontId="7"/>
  </si>
  <si>
    <r>
      <rPr>
        <sz val="9"/>
        <color rgb="FF000000"/>
        <rFont val="＠游ゴシック"/>
        <family val="3"/>
        <charset val="128"/>
      </rPr>
      <t>建物
価額</t>
    </r>
    <r>
      <rPr>
        <sz val="9"/>
        <color rgb="FF000000"/>
        <rFont val="游ゴシック"/>
        <family val="3"/>
        <charset val="128"/>
      </rPr>
      <t xml:space="preserve">
千円</t>
    </r>
    <rPh sb="0" eb="2">
      <t>タテモノ</t>
    </rPh>
    <rPh sb="3" eb="5">
      <t>カガク</t>
    </rPh>
    <rPh sb="6" eb="8">
      <t>センエン</t>
    </rPh>
    <phoneticPr fontId="7"/>
  </si>
  <si>
    <r>
      <rPr>
        <sz val="9"/>
        <color rgb="FF000000"/>
        <rFont val="＠游ゴシック"/>
        <family val="3"/>
        <charset val="128"/>
      </rPr>
      <t>再調達
単価</t>
    </r>
    <r>
      <rPr>
        <sz val="9"/>
        <color rgb="FF000000"/>
        <rFont val="游ゴシック"/>
        <family val="3"/>
        <charset val="128"/>
      </rPr>
      <t xml:space="preserve">
</t>
    </r>
    <r>
      <rPr>
        <sz val="8"/>
        <color rgb="FF000000"/>
        <rFont val="游ゴシック"/>
        <family val="3"/>
        <charset val="128"/>
      </rPr>
      <t>千円/㎡</t>
    </r>
    <rPh sb="0" eb="3">
      <t>サイチョウタツ</t>
    </rPh>
    <rPh sb="4" eb="6">
      <t>タンカ</t>
    </rPh>
    <rPh sb="7" eb="9">
      <t>センエン</t>
    </rPh>
    <phoneticPr fontId="7"/>
  </si>
  <si>
    <r>
      <rPr>
        <sz val="9"/>
        <color rgb="FF000000"/>
        <rFont val="＠游ゴシック"/>
        <family val="3"/>
        <charset val="128"/>
      </rPr>
      <t>借家
面積</t>
    </r>
    <r>
      <rPr>
        <sz val="9"/>
        <color rgb="FF000000"/>
        <rFont val="游ゴシック"/>
        <family val="3"/>
        <charset val="128"/>
      </rPr>
      <t xml:space="preserve">
㎡</t>
    </r>
    <rPh sb="0" eb="2">
      <t>シャッカ</t>
    </rPh>
    <rPh sb="3" eb="5">
      <t>メンセキ</t>
    </rPh>
    <phoneticPr fontId="7"/>
  </si>
  <si>
    <r>
      <rPr>
        <sz val="9"/>
        <color rgb="FF000000"/>
        <rFont val="＠游ゴシック"/>
        <family val="3"/>
        <charset val="128"/>
      </rPr>
      <t xml:space="preserve">床面積
</t>
    </r>
    <r>
      <rPr>
        <sz val="9"/>
        <color rgb="FF000000"/>
        <rFont val="游ゴシック"/>
        <family val="3"/>
        <charset val="128"/>
      </rPr>
      <t xml:space="preserve">
㎡</t>
    </r>
    <rPh sb="0" eb="2">
      <t>メンセキ</t>
    </rPh>
    <phoneticPr fontId="7"/>
  </si>
  <si>
    <r>
      <rPr>
        <sz val="9"/>
        <color rgb="FF000000"/>
        <rFont val="＠游ゴシック"/>
        <family val="3"/>
        <charset val="128"/>
      </rPr>
      <t>更地
単価</t>
    </r>
    <r>
      <rPr>
        <sz val="9"/>
        <color rgb="FF000000"/>
        <rFont val="游ゴシック"/>
        <family val="3"/>
        <charset val="128"/>
      </rPr>
      <t xml:space="preserve">
</t>
    </r>
    <r>
      <rPr>
        <sz val="8"/>
        <color rgb="FF000000"/>
        <rFont val="游ゴシック"/>
        <family val="3"/>
        <charset val="128"/>
      </rPr>
      <t>千円/㎡</t>
    </r>
    <rPh sb="0" eb="2">
      <t>サラチ</t>
    </rPh>
    <rPh sb="3" eb="5">
      <t>タンカ</t>
    </rPh>
    <rPh sb="6" eb="8">
      <t>センエン</t>
    </rPh>
    <phoneticPr fontId="7"/>
  </si>
  <si>
    <r>
      <rPr>
        <sz val="9"/>
        <color rgb="FF000000"/>
        <rFont val="＠游ゴシック"/>
        <family val="3"/>
        <charset val="128"/>
      </rPr>
      <t>権利
割合</t>
    </r>
    <r>
      <rPr>
        <sz val="9"/>
        <color rgb="FF000000"/>
        <rFont val="游ゴシック"/>
        <family val="3"/>
        <charset val="128"/>
      </rPr>
      <t xml:space="preserve">
</t>
    </r>
    <rPh sb="0" eb="2">
      <t>ケンリ</t>
    </rPh>
    <rPh sb="3" eb="5">
      <t>ワリアイ</t>
    </rPh>
    <phoneticPr fontId="7"/>
  </si>
  <si>
    <r>
      <rPr>
        <sz val="9"/>
        <color rgb="FF000000"/>
        <rFont val="＠游ゴシック"/>
        <family val="3"/>
        <charset val="128"/>
      </rPr>
      <t>借地
面積</t>
    </r>
    <r>
      <rPr>
        <sz val="9"/>
        <color rgb="FF000000"/>
        <rFont val="游ゴシック"/>
        <family val="3"/>
        <charset val="128"/>
      </rPr>
      <t xml:space="preserve">
㎡</t>
    </r>
    <rPh sb="0" eb="2">
      <t>シャクチ</t>
    </rPh>
    <rPh sb="3" eb="5">
      <t>メンセキ</t>
    </rPh>
    <phoneticPr fontId="7"/>
  </si>
  <si>
    <r>
      <rPr>
        <sz val="9"/>
        <color rgb="FF000000"/>
        <rFont val="＠游ゴシック"/>
        <family val="3"/>
        <charset val="128"/>
      </rPr>
      <t xml:space="preserve">面積
</t>
    </r>
    <r>
      <rPr>
        <sz val="9"/>
        <color rgb="FF000000"/>
        <rFont val="游ゴシック"/>
        <family val="3"/>
        <charset val="128"/>
      </rPr>
      <t xml:space="preserve">
㎡</t>
    </r>
    <rPh sb="0" eb="2">
      <t>メンセキ</t>
    </rPh>
    <phoneticPr fontId="7"/>
  </si>
  <si>
    <t>さい。設問においては、借家権価額を考慮しないものとします。</t>
    <rPh sb="3" eb="5">
      <t>セツモン</t>
    </rPh>
    <rPh sb="11" eb="16">
      <t>シャッカケンカガク</t>
    </rPh>
    <rPh sb="17" eb="19">
      <t>コウリョ</t>
    </rPh>
    <phoneticPr fontId="7"/>
  </si>
  <si>
    <r>
      <rPr>
        <sz val="9"/>
        <color rgb="FF000000"/>
        <rFont val="＠游ゴシック"/>
        <family val="3"/>
        <charset val="128"/>
      </rPr>
      <t>宅地の
価額等</t>
    </r>
    <r>
      <rPr>
        <sz val="9"/>
        <color rgb="FF000000"/>
        <rFont val="游ゴシック"/>
        <family val="3"/>
        <charset val="128"/>
      </rPr>
      <t xml:space="preserve">
千円</t>
    </r>
    <rPh sb="0" eb="2">
      <t>タクチ</t>
    </rPh>
    <rPh sb="4" eb="6">
      <t>カガク</t>
    </rPh>
    <rPh sb="6" eb="7">
      <t>ナド</t>
    </rPh>
    <rPh sb="8" eb="10">
      <t>センエン</t>
    </rPh>
    <phoneticPr fontId="7"/>
  </si>
  <si>
    <t xml:space="preserve">賃借権の取得（従
前と同じ面積の１
階店舗）
</t>
    <rPh sb="0" eb="3">
      <t>チンシャクケン</t>
    </rPh>
    <rPh sb="4" eb="6">
      <t>シュトク</t>
    </rPh>
    <rPh sb="7" eb="8">
      <t>ジュウ</t>
    </rPh>
    <rPh sb="9" eb="10">
      <t>マエ</t>
    </rPh>
    <rPh sb="11" eb="12">
      <t>オナ</t>
    </rPh>
    <rPh sb="13" eb="15">
      <t>メンセキ</t>
    </rPh>
    <rPh sb="18" eb="21">
      <t>カイテンポ</t>
    </rPh>
    <phoneticPr fontId="7"/>
  </si>
  <si>
    <t>B2</t>
    <phoneticPr fontId="7"/>
  </si>
  <si>
    <t xml:space="preserve">賃借権の取得（従前と同じ面積の住宅）
</t>
    <rPh sb="0" eb="3">
      <t>チンシャクケン</t>
    </rPh>
    <rPh sb="4" eb="6">
      <t>シュトク</t>
    </rPh>
    <rPh sb="15" eb="17">
      <t>ジュウタク</t>
    </rPh>
    <phoneticPr fontId="7"/>
  </si>
  <si>
    <t>　項　　目</t>
    <rPh sb="1" eb="2">
      <t>コウ</t>
    </rPh>
    <rPh sb="4" eb="5">
      <t>メ</t>
    </rPh>
    <phoneticPr fontId="7"/>
  </si>
  <si>
    <t>　下記に示す権利変換計画書（モデル）の権利変換期日前の権利の状況に関して、表を完成させ、①～⑥</t>
    <rPh sb="1" eb="3">
      <t>カキ</t>
    </rPh>
    <rPh sb="4" eb="5">
      <t>シメ</t>
    </rPh>
    <rPh sb="6" eb="13">
      <t>ケンリヘンカンケイカクショ</t>
    </rPh>
    <rPh sb="19" eb="25">
      <t>ケンリヘンカンキジツ</t>
    </rPh>
    <rPh sb="25" eb="26">
      <t>マエ</t>
    </rPh>
    <rPh sb="27" eb="29">
      <t>ケンリ</t>
    </rPh>
    <rPh sb="30" eb="32">
      <t>ジョウキョウ</t>
    </rPh>
    <rPh sb="33" eb="34">
      <t>カン</t>
    </rPh>
    <rPh sb="37" eb="38">
      <t>ヒョウ</t>
    </rPh>
    <rPh sb="39" eb="41">
      <t>カンセイ</t>
    </rPh>
    <phoneticPr fontId="7"/>
  </si>
  <si>
    <t>に入る数値を算出し、マークシートに記入しなさい。なお、算出結果に端数が生じる場合は、小数点以下第</t>
    <rPh sb="1" eb="2">
      <t>ハイ</t>
    </rPh>
    <rPh sb="3" eb="5">
      <t>スウチ</t>
    </rPh>
    <rPh sb="6" eb="8">
      <t>サンシュツ</t>
    </rPh>
    <rPh sb="17" eb="19">
      <t>キニュウ</t>
    </rPh>
    <rPh sb="27" eb="31">
      <t>サンシュツケッカ</t>
    </rPh>
    <rPh sb="32" eb="34">
      <t>ハスウ</t>
    </rPh>
    <rPh sb="35" eb="36">
      <t>ショウ</t>
    </rPh>
    <rPh sb="38" eb="40">
      <t>バアイ</t>
    </rPh>
    <rPh sb="42" eb="48">
      <t>ショウスウテンイカダイ</t>
    </rPh>
    <phoneticPr fontId="7"/>
  </si>
  <si>
    <t>一位を四捨五入して整数で記入し、以後の計算にはその記入した数値を使用しなさい。　　【①～⑥各１点、計６点】</t>
    <rPh sb="0" eb="2">
      <t>イチイ</t>
    </rPh>
    <rPh sb="3" eb="7">
      <t>シシャゴニュウ</t>
    </rPh>
    <rPh sb="9" eb="11">
      <t>セイスウ</t>
    </rPh>
    <rPh sb="12" eb="14">
      <t>キニュウ</t>
    </rPh>
    <rPh sb="16" eb="18">
      <t>イゴ</t>
    </rPh>
    <rPh sb="45" eb="46">
      <t>カク</t>
    </rPh>
    <rPh sb="47" eb="48">
      <t>テン</t>
    </rPh>
    <rPh sb="49" eb="50">
      <t>ケイ</t>
    </rPh>
    <rPh sb="51" eb="52">
      <t>テン</t>
    </rPh>
    <phoneticPr fontId="7"/>
  </si>
  <si>
    <t>権利変換計画書（一表のモデル）</t>
    <rPh sb="0" eb="7">
      <t>ケンリヘンカンケイカクショ</t>
    </rPh>
    <rPh sb="8" eb="9">
      <t>イチ</t>
    </rPh>
    <rPh sb="9" eb="10">
      <t>ヒョウ</t>
    </rPh>
    <phoneticPr fontId="7"/>
  </si>
  <si>
    <t>権利者</t>
    <rPh sb="0" eb="3">
      <t>ケンリシャ</t>
    </rPh>
    <phoneticPr fontId="7"/>
  </si>
  <si>
    <t>権利変換期日前の権利の状況</t>
    <rPh sb="0" eb="7">
      <t>ケンリヘンカンキジツマエ</t>
    </rPh>
    <rPh sb="8" eb="10">
      <t>ケンリ</t>
    </rPh>
    <rPh sb="11" eb="13">
      <t>ジョウキョウ</t>
    </rPh>
    <phoneticPr fontId="7"/>
  </si>
  <si>
    <t>建築施設の
部分を与え
られること
となる者</t>
    <phoneticPr fontId="7"/>
  </si>
  <si>
    <t>施設建築物の一部について賃借権を与えられることとなる者</t>
    <rPh sb="0" eb="5">
      <t>シセツケンチクブツ</t>
    </rPh>
    <rPh sb="6" eb="8">
      <t>イチブ</t>
    </rPh>
    <rPh sb="12" eb="15">
      <t>チンシャクケン</t>
    </rPh>
    <rPh sb="16" eb="17">
      <t>アタ</t>
    </rPh>
    <rPh sb="26" eb="27">
      <t>モノ</t>
    </rPh>
    <phoneticPr fontId="7"/>
  </si>
  <si>
    <t>借地権</t>
    <rPh sb="0" eb="3">
      <t>シャクチケン</t>
    </rPh>
    <phoneticPr fontId="7"/>
  </si>
  <si>
    <t>建築物</t>
    <rPh sb="0" eb="3">
      <t>ケンチクブツ</t>
    </rPh>
    <phoneticPr fontId="7"/>
  </si>
  <si>
    <t>地積</t>
    <rPh sb="0" eb="2">
      <t>チセキ</t>
    </rPh>
    <phoneticPr fontId="7"/>
  </si>
  <si>
    <t>（㎡）</t>
    <phoneticPr fontId="7"/>
  </si>
  <si>
    <t>借地権の目的となっている宅地の面積</t>
    <rPh sb="0" eb="3">
      <t>シャクチケン</t>
    </rPh>
    <rPh sb="4" eb="6">
      <t>モクテキ</t>
    </rPh>
    <rPh sb="12" eb="14">
      <t>タクチ</t>
    </rPh>
    <rPh sb="15" eb="17">
      <t>メンセキ</t>
    </rPh>
    <phoneticPr fontId="7"/>
  </si>
  <si>
    <t>延べ面積</t>
    <rPh sb="0" eb="1">
      <t>ノ</t>
    </rPh>
    <rPh sb="2" eb="4">
      <t>メンセキ</t>
    </rPh>
    <phoneticPr fontId="7"/>
  </si>
  <si>
    <t>宅地、借地権又は建築物の価額</t>
    <phoneticPr fontId="7"/>
  </si>
  <si>
    <t>（千円）</t>
    <rPh sb="1" eb="3">
      <t>センエン</t>
    </rPh>
    <phoneticPr fontId="7"/>
  </si>
  <si>
    <t>宅地の価額</t>
    <rPh sb="0" eb="2">
      <t>タクチ</t>
    </rPh>
    <rPh sb="3" eb="5">
      <t>カガク</t>
    </rPh>
    <phoneticPr fontId="7"/>
  </si>
  <si>
    <t>借地権の価額</t>
    <rPh sb="0" eb="3">
      <t>シャクチケン</t>
    </rPh>
    <rPh sb="4" eb="6">
      <t>カガク</t>
    </rPh>
    <phoneticPr fontId="7"/>
  </si>
  <si>
    <t>建築物の価額</t>
    <rPh sb="0" eb="3">
      <t>ケンチクブツ</t>
    </rPh>
    <rPh sb="4" eb="6">
      <t>カガク</t>
    </rPh>
    <phoneticPr fontId="7"/>
  </si>
  <si>
    <t>計</t>
    <rPh sb="0" eb="1">
      <t>ケイ</t>
    </rPh>
    <phoneticPr fontId="7"/>
  </si>
  <si>
    <t>のうち借家面積</t>
    <rPh sb="3" eb="5">
      <t>シャクヤ</t>
    </rPh>
    <rPh sb="5" eb="7">
      <t>メンセキ</t>
    </rPh>
    <phoneticPr fontId="7"/>
  </si>
  <si>
    <t>権利変換計画書(二表のモデル)</t>
    <phoneticPr fontId="7"/>
  </si>
  <si>
    <t>建築施設の
部分又は借家権を与えられない者</t>
    <rPh sb="8" eb="9">
      <t>マタ</t>
    </rPh>
    <rPh sb="10" eb="13">
      <t>シャクヤケン</t>
    </rPh>
    <rPh sb="14" eb="15">
      <t>アタ</t>
    </rPh>
    <rPh sb="20" eb="21">
      <t>モノ</t>
    </rPh>
    <phoneticPr fontId="7"/>
  </si>
  <si>
    <t>建築施設の部分又は借家権を与えられない者が失う宅地（指定宅地を除く。）若しくは建築物又は権利</t>
    <rPh sb="19" eb="20">
      <t>モノ</t>
    </rPh>
    <rPh sb="21" eb="22">
      <t>ウシナ</t>
    </rPh>
    <rPh sb="23" eb="25">
      <t>タクチ</t>
    </rPh>
    <rPh sb="26" eb="30">
      <t>シテイタクチ</t>
    </rPh>
    <rPh sb="31" eb="32">
      <t>ノゾ</t>
    </rPh>
    <rPh sb="35" eb="36">
      <t>モ</t>
    </rPh>
    <rPh sb="39" eb="43">
      <t>ケンチクブツマタ</t>
    </rPh>
    <rPh sb="44" eb="46">
      <t>ケンリ</t>
    </rPh>
    <phoneticPr fontId="7"/>
  </si>
  <si>
    <t>借地権の目的となっている宅地の面積</t>
    <phoneticPr fontId="7"/>
  </si>
  <si>
    <t>失われる宅地(指定宅地を除く。)、建築物又は権利の価額</t>
    <phoneticPr fontId="7"/>
  </si>
  <si>
    <t>宅地の価額</t>
    <phoneticPr fontId="7"/>
  </si>
  <si>
    <t>建築物の価額</t>
    <phoneticPr fontId="7"/>
  </si>
  <si>
    <t>借地権の価額</t>
    <phoneticPr fontId="7"/>
  </si>
  <si>
    <t>　都市再開発法第111条に規定する地上権非設定型のケースとして、用途・階層に応した施設建築数地の価額及び施設建</t>
    <rPh sb="35" eb="36">
      <t>カイ</t>
    </rPh>
    <rPh sb="54" eb="55">
      <t>ダテ</t>
    </rPh>
    <phoneticPr fontId="7"/>
  </si>
  <si>
    <t>して整数で記入し、以後の計算にはその記入した数値を使用しなさい。</t>
    <phoneticPr fontId="7"/>
  </si>
  <si>
    <t>築物の一部の価額等を算出し、表を完成させ、</t>
    <phoneticPr fontId="7"/>
  </si>
  <si>
    <r>
      <t>⑦～⑮に入る数値をマークシートに記入しなさい。なお、算出結果に端数が生じる場合は</t>
    </r>
    <r>
      <rPr>
        <sz val="8"/>
        <color rgb="FF000000"/>
        <rFont val="游ゴシック"/>
        <family val="3"/>
        <charset val="128"/>
      </rPr>
      <t>、</t>
    </r>
    <r>
      <rPr>
        <sz val="10"/>
        <color rgb="FF000000"/>
        <rFont val="游ゴシック"/>
        <family val="3"/>
        <charset val="128"/>
      </rPr>
      <t>小数点以下第一位を四捨五入</t>
    </r>
    <rPh sb="52" eb="54">
      <t>ゴニュウ</t>
    </rPh>
    <phoneticPr fontId="7"/>
  </si>
  <si>
    <t>【⑦～⑮各１点、計９点】</t>
    <rPh sb="4" eb="5">
      <t>カク</t>
    </rPh>
    <rPh sb="6" eb="7">
      <t>テン</t>
    </rPh>
    <rPh sb="8" eb="9">
      <t>ケイ</t>
    </rPh>
    <rPh sb="10" eb="11">
      <t>テン</t>
    </rPh>
    <phoneticPr fontId="7"/>
  </si>
  <si>
    <t>用途 階層の別</t>
    <phoneticPr fontId="7"/>
  </si>
  <si>
    <t>配分率</t>
    <phoneticPr fontId="7"/>
  </si>
  <si>
    <t>住宅</t>
    <rPh sb="0" eb="2">
      <t>ジュウタク</t>
    </rPh>
    <phoneticPr fontId="7"/>
  </si>
  <si>
    <t>店舗　　１階</t>
    <rPh sb="0" eb="2">
      <t>テンポ</t>
    </rPh>
    <rPh sb="5" eb="6">
      <t>カイ</t>
    </rPh>
    <phoneticPr fontId="7"/>
  </si>
  <si>
    <t>店舗　　２階</t>
    <rPh sb="0" eb="2">
      <t>テンポ</t>
    </rPh>
    <rPh sb="5" eb="6">
      <t>カイ</t>
    </rPh>
    <phoneticPr fontId="7"/>
  </si>
  <si>
    <t>施設建築
敷地の共
有持分に
対する利
用価値比
率</t>
    <rPh sb="0" eb="4">
      <t>シセツケンチク</t>
    </rPh>
    <rPh sb="5" eb="7">
      <t>シキチ</t>
    </rPh>
    <rPh sb="8" eb="9">
      <t>キョウ</t>
    </rPh>
    <rPh sb="10" eb="11">
      <t>ユウ</t>
    </rPh>
    <rPh sb="11" eb="13">
      <t>モチブン</t>
    </rPh>
    <rPh sb="12" eb="13">
      <t>ブン</t>
    </rPh>
    <rPh sb="15" eb="16">
      <t>タイ</t>
    </rPh>
    <rPh sb="18" eb="19">
      <t>トシ</t>
    </rPh>
    <rPh sb="20" eb="21">
      <t>ヨウ</t>
    </rPh>
    <rPh sb="21" eb="23">
      <t>カチ</t>
    </rPh>
    <rPh sb="23" eb="24">
      <t>ヒ</t>
    </rPh>
    <rPh sb="25" eb="26">
      <t>リツ</t>
    </rPh>
    <phoneticPr fontId="7"/>
  </si>
  <si>
    <t>（百万円）</t>
    <rPh sb="1" eb="4">
      <t>ヒャクマンエン</t>
    </rPh>
    <phoneticPr fontId="7"/>
  </si>
  <si>
    <t>（千円／㎡）</t>
    <rPh sb="1" eb="3">
      <t>センエン</t>
    </rPh>
    <phoneticPr fontId="7"/>
  </si>
  <si>
    <t>利用価値比率と床面積の積</t>
    <phoneticPr fontId="7"/>
  </si>
  <si>
    <t>　施設建築敷地</t>
    <rPh sb="1" eb="7">
      <t>シセツケンチクシキチ</t>
    </rPh>
    <phoneticPr fontId="7"/>
  </si>
  <si>
    <t>　施設建築物の一部</t>
    <rPh sb="1" eb="6">
      <t>シセツケンチクブツ</t>
    </rPh>
    <rPh sb="7" eb="9">
      <t>イチブ</t>
    </rPh>
    <phoneticPr fontId="7"/>
  </si>
  <si>
    <t>　合計</t>
    <rPh sb="1" eb="3">
      <t>ゴウケイ</t>
    </rPh>
    <phoneticPr fontId="7"/>
  </si>
  <si>
    <t>の意向、(設問１)及び(設間２)の表に基づいて各数値を算出し、</t>
    <phoneticPr fontId="7"/>
  </si>
  <si>
    <t>権利変換計画書を完成させ、⑯ ～㉓ に入る数値をマークシートに記入しなさい。ここでは、従前資産額に残額が生じた</t>
    <phoneticPr fontId="7"/>
  </si>
  <si>
    <t>ときは、権利床交付金として取り扱うものとします。</t>
    <phoneticPr fontId="7"/>
  </si>
  <si>
    <t>小数点以下第一位を切り捨てた整数で記入し、以後の計算にはその記入した数値を使用しなさい。</t>
    <rPh sb="17" eb="19">
      <t>キニュウ</t>
    </rPh>
    <phoneticPr fontId="7"/>
  </si>
  <si>
    <t>　また、各持分等の計算において算出結果に端数が生じる場合は、小数点以下第一位を四捨五入して整数で記入し、以後</t>
    <rPh sb="36" eb="37">
      <t>イチ</t>
    </rPh>
    <rPh sb="42" eb="43">
      <t>ニュウ</t>
    </rPh>
    <rPh sb="45" eb="47">
      <t>セイスウ</t>
    </rPh>
    <phoneticPr fontId="7"/>
  </si>
  <si>
    <t>の計算にはその記入した数値を使用しなさい。 【⑯～㉓各１点、計８点】</t>
    <phoneticPr fontId="7"/>
  </si>
  <si>
    <t>　なお、募有面積及び建築施設の部分の価額の概算額の算定にあたっては、（設問２)で求めた専有面積あたりの単価を</t>
    <phoneticPr fontId="7"/>
  </si>
  <si>
    <t>用いて求めなさい。専有面積の算出結果に端数が生じる場合は、</t>
    <phoneticPr fontId="7"/>
  </si>
  <si>
    <t>用途　　階　</t>
    <rPh sb="0" eb="2">
      <t>ヨウト</t>
    </rPh>
    <rPh sb="4" eb="5">
      <t>カイ</t>
    </rPh>
    <phoneticPr fontId="7"/>
  </si>
  <si>
    <t>建築施設の部分を与えられることとなる者</t>
    <rPh sb="0" eb="4">
      <t>ケンチクシセツ</t>
    </rPh>
    <rPh sb="5" eb="7">
      <t>ブブン</t>
    </rPh>
    <rPh sb="8" eb="9">
      <t>アタ</t>
    </rPh>
    <rPh sb="18" eb="19">
      <t>モノ</t>
    </rPh>
    <phoneticPr fontId="7"/>
  </si>
  <si>
    <t>全体共用</t>
    <rPh sb="0" eb="4">
      <t>ゼンタイキョウヨウ</t>
    </rPh>
    <phoneticPr fontId="7"/>
  </si>
  <si>
    <t>部分共用
（住宅）</t>
    <rPh sb="0" eb="4">
      <t>ブブンキョウヨウ</t>
    </rPh>
    <rPh sb="6" eb="8">
      <t>ジュウタク</t>
    </rPh>
    <phoneticPr fontId="7"/>
  </si>
  <si>
    <t>部分共用
（店舗）</t>
    <rPh sb="0" eb="4">
      <t>ブブンキョウヨウ</t>
    </rPh>
    <rPh sb="6" eb="8">
      <t>テンポ</t>
    </rPh>
    <phoneticPr fontId="7"/>
  </si>
  <si>
    <t>　共用部分の共有持ち分</t>
    <rPh sb="1" eb="5">
      <t>キョウヨウブブン</t>
    </rPh>
    <rPh sb="6" eb="9">
      <t>キョウユウモ</t>
    </rPh>
    <rPh sb="10" eb="11">
      <t>ブン</t>
    </rPh>
    <phoneticPr fontId="7"/>
  </si>
  <si>
    <t>　専有部分</t>
    <rPh sb="1" eb="5">
      <t>センユウブブン</t>
    </rPh>
    <phoneticPr fontId="7"/>
  </si>
  <si>
    <t>　権利変換期日後の権利の状況</t>
    <rPh sb="1" eb="8">
      <t>ケンリヘンカンキジツゴ</t>
    </rPh>
    <rPh sb="9" eb="11">
      <t>ケンリ</t>
    </rPh>
    <rPh sb="12" eb="14">
      <t>ジョウキョウ</t>
    </rPh>
    <phoneticPr fontId="7"/>
  </si>
  <si>
    <t>施設建築敷地の共有持分</t>
    <rPh sb="0" eb="6">
      <t>シセツケンチクシキチ</t>
    </rPh>
    <rPh sb="7" eb="10">
      <t>キョウユウモ</t>
    </rPh>
    <rPh sb="10" eb="11">
      <t>ブン</t>
    </rPh>
    <phoneticPr fontId="7"/>
  </si>
  <si>
    <t>建築施設の部分の
価額の概算額</t>
    <rPh sb="0" eb="4">
      <t>ケンチクシセツ</t>
    </rPh>
    <rPh sb="5" eb="7">
      <t>ブブン</t>
    </rPh>
    <rPh sb="9" eb="11">
      <t>カガク</t>
    </rPh>
    <rPh sb="12" eb="15">
      <t>ガイサンガク</t>
    </rPh>
    <phoneticPr fontId="7"/>
  </si>
  <si>
    <t>―</t>
    <phoneticPr fontId="7"/>
  </si>
  <si>
    <t>　店舗　　１階</t>
    <rPh sb="1" eb="3">
      <t>テンポ</t>
    </rPh>
    <rPh sb="6" eb="7">
      <t>カイ</t>
    </rPh>
    <phoneticPr fontId="7"/>
  </si>
  <si>
    <t>　住宅</t>
    <rPh sb="1" eb="3">
      <t>ジュウタク</t>
    </rPh>
    <phoneticPr fontId="7"/>
  </si>
  <si>
    <t>［No.４］</t>
    <phoneticPr fontId="7"/>
  </si>
  <si>
    <t>　ある地区の市衝地再開発準備組合において、事業計画及び権利変換計画の概要を策定した</t>
    <phoneticPr fontId="7"/>
  </si>
  <si>
    <t>上で権利者に説明し、都市計画に向けた行政協議を進めていた。しかし、この間に経済状況</t>
    <phoneticPr fontId="7"/>
  </si>
  <si>
    <t>が変化して資材や人件費の上昇による工事費を中心とした急激な事業費の増加があり、事業</t>
    <phoneticPr fontId="7"/>
  </si>
  <si>
    <t>計画案の見直しが必要となった。</t>
    <phoneticPr fontId="7"/>
  </si>
  <si>
    <t>　当初計画していた事業計画案（A案）は、従前権利者の大半が事務所、店舗を自用又は賃</t>
    <phoneticPr fontId="7"/>
  </si>
  <si>
    <t>していた。このため、見直しにあたっては、はじめに経済状況の変化等を踏まえたうえで、</t>
    <phoneticPr fontId="7"/>
  </si>
  <si>
    <t>用途は事務所、店舗とするが、施設計画の有効率や行政協議を踏まえて補助金等の見込み額</t>
    <phoneticPr fontId="7"/>
  </si>
  <si>
    <t>を変更した見直し案（B案）を作成した。</t>
    <phoneticPr fontId="7"/>
  </si>
  <si>
    <t>　また、参加組合員候補である不動産会社等へのヒアリングから市況の変化により計画地</t>
    <rPh sb="9" eb="11">
      <t>コウホ</t>
    </rPh>
    <phoneticPr fontId="7"/>
  </si>
  <si>
    <t>周辺においては事務所用途よりも住宅用途の採算性が高くなつていることが確認されたため、</t>
    <phoneticPr fontId="7"/>
  </si>
  <si>
    <t>保留床として住宅用途を見込んだ見直し案（C案）もあわせて検討することとした。</t>
    <phoneticPr fontId="7"/>
  </si>
  <si>
    <t xml:space="preserve"> 【設問１：見直し案の比較検討】</t>
    <rPh sb="2" eb="4">
      <t>セツモン</t>
    </rPh>
    <rPh sb="6" eb="8">
      <t>ミナオ</t>
    </rPh>
    <rPh sb="9" eb="10">
      <t>アン</t>
    </rPh>
    <rPh sb="11" eb="15">
      <t>ヒカクケントウ</t>
    </rPh>
    <phoneticPr fontId="7"/>
  </si>
  <si>
    <t>　９ページの表１から表５は、施設計画等、従前資産額、事業費、補助金等及び従後床価格</t>
    <phoneticPr fontId="7"/>
  </si>
  <si>
    <t>等について、それぞれA案とB案、A案とC案を比較したものである。表中の見直し内容・</t>
    <phoneticPr fontId="7"/>
  </si>
  <si>
    <t>算定方法等の記載内容を確認し、必要な計算を行つて各表を完成させ、①～⑩の太線枠に入</t>
    <phoneticPr fontId="7"/>
  </si>
  <si>
    <t>る数値をマークシートに記入しなさい。</t>
    <phoneticPr fontId="7"/>
  </si>
  <si>
    <t>　なお、計算にあたっては、各表、各項目に記入された単位未満を四捨五入して整数で記入</t>
    <phoneticPr fontId="7"/>
  </si>
  <si>
    <t>し、以後の計算はその数値を使用するものとする。　　　　　 【①～⑩各１点、計10点】</t>
    <phoneticPr fontId="7"/>
  </si>
  <si>
    <t xml:space="preserve"> 【設問２：事業性の確認】</t>
    <rPh sb="2" eb="4">
      <t>セツモン</t>
    </rPh>
    <rPh sb="6" eb="9">
      <t>ジギョウセイ</t>
    </rPh>
    <rPh sb="10" eb="12">
      <t>カクニン</t>
    </rPh>
    <phoneticPr fontId="7"/>
  </si>
  <si>
    <t>　10ページの説明文書は、権利者に目標とする権利変換水準やB案、C案の事業性等を説明</t>
    <phoneticPr fontId="7"/>
  </si>
  <si>
    <t>したものです。説明文書の空欄⑪から⑭及び⑯から⑳に入る数値をマークシートに記入しな</t>
    <rPh sb="12" eb="14">
      <t>クウラン</t>
    </rPh>
    <phoneticPr fontId="7"/>
  </si>
  <si>
    <t>さい。また、⑮については、</t>
    <phoneticPr fontId="7"/>
  </si>
  <si>
    <t>内の１か２の適切な表現を選択してその番号をマーク</t>
    <phoneticPr fontId="7"/>
  </si>
  <si>
    <t>　なお、計算にあたっては、各々に指定された単位未満を四捨五入して整数で記入し、以後</t>
    <phoneticPr fontId="7"/>
  </si>
  <si>
    <t>の計算はその数値を使用するものとする。</t>
    <phoneticPr fontId="7"/>
  </si>
  <si>
    <t>【⑪～⑳各１点、計10点】</t>
    <phoneticPr fontId="7"/>
  </si>
  <si>
    <t>【設問１：見直し案の比較検討】</t>
    <rPh sb="1" eb="3">
      <t>セツモン</t>
    </rPh>
    <rPh sb="5" eb="7">
      <t>ミナオ</t>
    </rPh>
    <rPh sb="8" eb="9">
      <t>アン</t>
    </rPh>
    <rPh sb="10" eb="14">
      <t>ヒカクケントウ</t>
    </rPh>
    <phoneticPr fontId="7"/>
  </si>
  <si>
    <t>■事業性再検討の比較資料</t>
    <rPh sb="1" eb="7">
      <t>ジギョウセイサイケントウ</t>
    </rPh>
    <rPh sb="8" eb="12">
      <t>ヒカクシリョウ</t>
    </rPh>
    <phoneticPr fontId="7"/>
  </si>
  <si>
    <t>表１：施設計画等</t>
    <rPh sb="0" eb="1">
      <t>ヒョウ</t>
    </rPh>
    <rPh sb="3" eb="8">
      <t>シセツケイカクトウ</t>
    </rPh>
    <phoneticPr fontId="7"/>
  </si>
  <si>
    <t>従前の
土地・建物</t>
    <rPh sb="0" eb="2">
      <t>ジュウゼン</t>
    </rPh>
    <rPh sb="4" eb="6">
      <t>トチ</t>
    </rPh>
    <rPh sb="7" eb="9">
      <t>タテモノ</t>
    </rPh>
    <phoneticPr fontId="7"/>
  </si>
  <si>
    <t>施設計画等</t>
    <rPh sb="0" eb="5">
      <t>シセツケイカクトウ</t>
    </rPh>
    <phoneticPr fontId="7"/>
  </si>
  <si>
    <t>表２：従前資産額</t>
    <rPh sb="0" eb="1">
      <t>ヒョウ</t>
    </rPh>
    <rPh sb="3" eb="8">
      <t>ジュウゼンシサンガク</t>
    </rPh>
    <phoneticPr fontId="7"/>
  </si>
  <si>
    <t>表３：事業費</t>
    <rPh sb="0" eb="1">
      <t>ヒョウ</t>
    </rPh>
    <rPh sb="3" eb="6">
      <t>ジギョウヒ</t>
    </rPh>
    <phoneticPr fontId="7"/>
  </si>
  <si>
    <t>表４：補助金</t>
    <rPh sb="0" eb="1">
      <t>ヒョウ</t>
    </rPh>
    <rPh sb="3" eb="6">
      <t>ホジョキン</t>
    </rPh>
    <phoneticPr fontId="7"/>
  </si>
  <si>
    <t>表５：従後床価格等</t>
    <rPh sb="0" eb="1">
      <t>ヒョウ</t>
    </rPh>
    <rPh sb="3" eb="9">
      <t>ジュウゴユカカカクトウ</t>
    </rPh>
    <phoneticPr fontId="7"/>
  </si>
  <si>
    <t>用地費（百万円）</t>
    <rPh sb="0" eb="3">
      <t>ヨウチヒ</t>
    </rPh>
    <rPh sb="4" eb="7">
      <t>ヒャクマンエン</t>
    </rPh>
    <phoneticPr fontId="7"/>
  </si>
  <si>
    <t>都市再開発法第97条補償費（百万円）</t>
    <rPh sb="0" eb="6">
      <t>トシサイカイハツホウ</t>
    </rPh>
    <rPh sb="6" eb="7">
      <t>ダイ</t>
    </rPh>
    <rPh sb="9" eb="13">
      <t>ジョウホショウヒ</t>
    </rPh>
    <rPh sb="14" eb="17">
      <t>ヒャクマンエン</t>
    </rPh>
    <phoneticPr fontId="7"/>
  </si>
  <si>
    <t>設定値</t>
    <rPh sb="0" eb="3">
      <t>セッテイチ</t>
    </rPh>
    <phoneticPr fontId="7"/>
  </si>
  <si>
    <t>従前建物延べ面積（㎡）</t>
    <rPh sb="0" eb="4">
      <t>ジュウゼンタテモノ</t>
    </rPh>
    <rPh sb="4" eb="5">
      <t>ノ</t>
    </rPh>
    <rPh sb="6" eb="8">
      <t>メンセキ</t>
    </rPh>
    <phoneticPr fontId="7"/>
  </si>
  <si>
    <t>従前建物専有面積（㎡）</t>
    <rPh sb="0" eb="4">
      <t>ジュウゼンタテモノ</t>
    </rPh>
    <rPh sb="4" eb="8">
      <t>センユウメンセキ</t>
    </rPh>
    <phoneticPr fontId="7"/>
  </si>
  <si>
    <t>従前宅地面積（㎡）</t>
    <rPh sb="0" eb="6">
      <t>ジュウゼンタクチメンセキ</t>
    </rPh>
    <phoneticPr fontId="7"/>
  </si>
  <si>
    <t>施設建築敷地（㎡）</t>
    <rPh sb="0" eb="6">
      <t>シセツケンチクシキチ</t>
    </rPh>
    <phoneticPr fontId="7"/>
  </si>
  <si>
    <t>計画容積率</t>
    <rPh sb="0" eb="5">
      <t>ケイカクヨウセキリツ</t>
    </rPh>
    <phoneticPr fontId="7"/>
  </si>
  <si>
    <t>容積対象床面積（㎡）</t>
    <rPh sb="0" eb="7">
      <t>ヨウセキタイショウユカメンセキ</t>
    </rPh>
    <phoneticPr fontId="7"/>
  </si>
  <si>
    <t>容積対象床面積に対する専有面積の割合</t>
    <rPh sb="0" eb="7">
      <t>ヨウセキタイショウユカメンセキ</t>
    </rPh>
    <rPh sb="8" eb="9">
      <t>タイ</t>
    </rPh>
    <rPh sb="11" eb="15">
      <t>センユウメンセキ</t>
    </rPh>
    <rPh sb="16" eb="18">
      <t>ワリアイ</t>
    </rPh>
    <phoneticPr fontId="7"/>
  </si>
  <si>
    <t>総専有面積（㎡）</t>
    <rPh sb="0" eb="5">
      <t>ソウセンユウメンセキ</t>
    </rPh>
    <phoneticPr fontId="7"/>
  </si>
  <si>
    <t>内 事務所・店舗面積（㎡）</t>
    <rPh sb="0" eb="1">
      <t>ウチ</t>
    </rPh>
    <rPh sb="2" eb="5">
      <t>ジムショ</t>
    </rPh>
    <rPh sb="6" eb="10">
      <t>テンポメンセキ</t>
    </rPh>
    <phoneticPr fontId="7"/>
  </si>
  <si>
    <t>内 住宅面積（㎡）</t>
    <rPh sb="0" eb="1">
      <t>ウチ</t>
    </rPh>
    <rPh sb="2" eb="4">
      <t>ジュウタク</t>
    </rPh>
    <rPh sb="4" eb="6">
      <t>メンセキ</t>
    </rPh>
    <phoneticPr fontId="7"/>
  </si>
  <si>
    <t>延べ床面積（㎡）</t>
    <rPh sb="0" eb="1">
      <t>ノ</t>
    </rPh>
    <rPh sb="2" eb="5">
      <t>ユカメンセキ</t>
    </rPh>
    <phoneticPr fontId="7"/>
  </si>
  <si>
    <t>容積対象面積に対する延べ床面積の割合</t>
    <rPh sb="0" eb="6">
      <t>ヨウセキタイショウメンセキ</t>
    </rPh>
    <rPh sb="7" eb="8">
      <t>タイ</t>
    </rPh>
    <rPh sb="10" eb="11">
      <t>ノ</t>
    </rPh>
    <rPh sb="12" eb="13">
      <t>ユカ</t>
    </rPh>
    <rPh sb="13" eb="15">
      <t>メンセキ</t>
    </rPh>
    <rPh sb="16" eb="18">
      <t>ワリアイ</t>
    </rPh>
    <phoneticPr fontId="7"/>
  </si>
  <si>
    <t>従前資産額</t>
    <rPh sb="0" eb="5">
      <t>ジュウゼンシサンガク</t>
    </rPh>
    <phoneticPr fontId="7"/>
  </si>
  <si>
    <t>①土地（百万円）</t>
    <rPh sb="1" eb="3">
      <t>トチ</t>
    </rPh>
    <rPh sb="4" eb="7">
      <t>ヒャクマンエン</t>
    </rPh>
    <phoneticPr fontId="7"/>
  </si>
  <si>
    <t>②建物（百万円）</t>
    <rPh sb="1" eb="3">
      <t>タテモノ</t>
    </rPh>
    <rPh sb="4" eb="7">
      <t>ヒャクマンエン</t>
    </rPh>
    <phoneticPr fontId="7"/>
  </si>
  <si>
    <t>合計（百万円）</t>
    <rPh sb="0" eb="2">
      <t>ゴウケイ</t>
    </rPh>
    <rPh sb="3" eb="6">
      <t>ヒャクマンエン</t>
    </rPh>
    <phoneticPr fontId="7"/>
  </si>
  <si>
    <t>設定値をもとに算定</t>
    <rPh sb="0" eb="3">
      <t>セッテイチ</t>
    </rPh>
    <rPh sb="7" eb="9">
      <t>サンテイ</t>
    </rPh>
    <phoneticPr fontId="7"/>
  </si>
  <si>
    <t>同上</t>
    <rPh sb="0" eb="2">
      <t>ドウジョウ</t>
    </rPh>
    <phoneticPr fontId="7"/>
  </si>
  <si>
    <t>①調査設計計画費（百万円）</t>
    <rPh sb="1" eb="8">
      <t>チョウサセッケイケイカクヒ</t>
    </rPh>
    <rPh sb="9" eb="12">
      <t>ヒャクマンエン</t>
    </rPh>
    <phoneticPr fontId="7"/>
  </si>
  <si>
    <t>②土地整備費</t>
    <rPh sb="1" eb="6">
      <t>トチセイビヒ</t>
    </rPh>
    <phoneticPr fontId="7"/>
  </si>
  <si>
    <t>解体・整備費（百万円）</t>
    <rPh sb="0" eb="2">
      <t>カイタイ</t>
    </rPh>
    <rPh sb="3" eb="6">
      <t>セイビヒ</t>
    </rPh>
    <rPh sb="7" eb="10">
      <t>ヒャクマンエン</t>
    </rPh>
    <phoneticPr fontId="7"/>
  </si>
  <si>
    <t>小計（百万円）</t>
    <rPh sb="0" eb="2">
      <t>ショウケイ</t>
    </rPh>
    <rPh sb="3" eb="6">
      <t>ヒャクマンエン</t>
    </rPh>
    <phoneticPr fontId="7"/>
  </si>
  <si>
    <t>③工事費</t>
    <rPh sb="1" eb="4">
      <t>コウジヒ</t>
    </rPh>
    <phoneticPr fontId="7"/>
  </si>
  <si>
    <t>建築工事費（百万円）</t>
    <rPh sb="0" eb="5">
      <t>ケンチクコウジヒ</t>
    </rPh>
    <rPh sb="6" eb="9">
      <t>ヒャクマンエン</t>
    </rPh>
    <phoneticPr fontId="7"/>
  </si>
  <si>
    <t>その他工事費（百万円）</t>
    <rPh sb="2" eb="6">
      <t>タコウジヒ</t>
    </rPh>
    <rPh sb="7" eb="10">
      <t>ヒャクマンエン</t>
    </rPh>
    <phoneticPr fontId="7"/>
  </si>
  <si>
    <t>④事務費等</t>
    <rPh sb="1" eb="5">
      <t>ジムヒトウ</t>
    </rPh>
    <phoneticPr fontId="7"/>
  </si>
  <si>
    <t>事務費・金利他（百万円）</t>
    <rPh sb="0" eb="3">
      <t>ジムヒ</t>
    </rPh>
    <rPh sb="4" eb="7">
      <t>キンリホカ</t>
    </rPh>
    <rPh sb="8" eb="11">
      <t>ヒャクマンエン</t>
    </rPh>
    <phoneticPr fontId="7"/>
  </si>
  <si>
    <t>延べ床面積に対する工事費単価</t>
    <rPh sb="0" eb="1">
      <t>ノ</t>
    </rPh>
    <rPh sb="2" eb="5">
      <t>ユカメンセキ</t>
    </rPh>
    <rPh sb="6" eb="7">
      <t>タイ</t>
    </rPh>
    <rPh sb="9" eb="14">
      <t>コウジヒタンカ</t>
    </rPh>
    <phoneticPr fontId="7"/>
  </si>
  <si>
    <t>見直し内容・計算方法等</t>
    <rPh sb="0" eb="2">
      <t>ミナオ</t>
    </rPh>
    <rPh sb="3" eb="5">
      <t>ナイヨウ</t>
    </rPh>
    <rPh sb="6" eb="11">
      <t>ケイサンホウホウトウ</t>
    </rPh>
    <phoneticPr fontId="7"/>
  </si>
  <si>
    <t>A案</t>
    <rPh sb="1" eb="2">
      <t>アン</t>
    </rPh>
    <phoneticPr fontId="7"/>
  </si>
  <si>
    <t>事業費</t>
    <rPh sb="0" eb="3">
      <t>ジギョウヒ</t>
    </rPh>
    <phoneticPr fontId="7"/>
  </si>
  <si>
    <t>①社会資本整備交付金（百万円）</t>
    <rPh sb="1" eb="10">
      <t>シャカイシホンセイビコウフキン</t>
    </rPh>
    <rPh sb="11" eb="14">
      <t>ヒャクマンエン</t>
    </rPh>
    <phoneticPr fontId="7"/>
  </si>
  <si>
    <t>②緊急促進事業（百万円）</t>
    <rPh sb="1" eb="7">
      <t>キンキュウソクシンジギョウ</t>
    </rPh>
    <rPh sb="8" eb="11">
      <t>ヒャクマンエン</t>
    </rPh>
    <phoneticPr fontId="7"/>
  </si>
  <si>
    <t>工事費等（百万円）</t>
    <rPh sb="0" eb="3">
      <t>コウジヒ</t>
    </rPh>
    <rPh sb="3" eb="4">
      <t>トウ</t>
    </rPh>
    <rPh sb="5" eb="8">
      <t>ヒャクマンエン</t>
    </rPh>
    <phoneticPr fontId="7"/>
  </si>
  <si>
    <t>小計</t>
    <rPh sb="0" eb="2">
      <t>ショウケイ</t>
    </rPh>
    <phoneticPr fontId="7"/>
  </si>
  <si>
    <t>補助金等</t>
    <rPh sb="0" eb="4">
      <t>ホジョキントウ</t>
    </rPh>
    <phoneticPr fontId="7"/>
  </si>
  <si>
    <t>事業費の</t>
    <rPh sb="0" eb="3">
      <t>ジギョウヒ</t>
    </rPh>
    <phoneticPr fontId="7"/>
  </si>
  <si>
    <t>を見込む</t>
    <rPh sb="1" eb="3">
      <t>ミコ</t>
    </rPh>
    <phoneticPr fontId="7"/>
  </si>
  <si>
    <t>建築工事費の</t>
    <rPh sb="0" eb="5">
      <t>ケンチクコウジヒ</t>
    </rPh>
    <phoneticPr fontId="7"/>
  </si>
  <si>
    <t>従前資産額に減歩割合(※)を乗じた額</t>
    <rPh sb="0" eb="2">
      <t>ジュウゼン</t>
    </rPh>
    <rPh sb="2" eb="4">
      <t>シサン</t>
    </rPh>
    <rPh sb="4" eb="5">
      <t>ガク</t>
    </rPh>
    <rPh sb="6" eb="10">
      <t>ゲンブワリアイ</t>
    </rPh>
    <rPh sb="14" eb="15">
      <t>ジョウ</t>
    </rPh>
    <rPh sb="17" eb="18">
      <t>ガク</t>
    </rPh>
    <phoneticPr fontId="7"/>
  </si>
  <si>
    <t>その他工事費の</t>
    <rPh sb="2" eb="6">
      <t>タコウジヒ</t>
    </rPh>
    <phoneticPr fontId="7"/>
  </si>
  <si>
    <t>（※）減歩割合：従前宅地面積から施設建築敷地面積を控除し</t>
    <rPh sb="3" eb="7">
      <t>ゲンブワリアイ</t>
    </rPh>
    <rPh sb="8" eb="14">
      <t>ジュウゼンタクチメンセキ</t>
    </rPh>
    <rPh sb="16" eb="24">
      <t>シセツケンチクシキチメンセキ</t>
    </rPh>
    <rPh sb="25" eb="27">
      <t>コウジョ</t>
    </rPh>
    <phoneticPr fontId="7"/>
  </si>
  <si>
    <t>た面積の従前宅地面積に対する割合</t>
    <rPh sb="1" eb="3">
      <t>メンセキ</t>
    </rPh>
    <rPh sb="4" eb="10">
      <t>ジュウゼンタクチメンセキ</t>
    </rPh>
    <rPh sb="11" eb="12">
      <t>タイ</t>
    </rPh>
    <rPh sb="14" eb="16">
      <t>ワリアイ</t>
    </rPh>
    <phoneticPr fontId="7"/>
  </si>
  <si>
    <t>従後平均床価格（千円／㎡）</t>
    <rPh sb="0" eb="7">
      <t>ジュウゴヘイキンユカカカク</t>
    </rPh>
    <rPh sb="8" eb="10">
      <t>センエン</t>
    </rPh>
    <phoneticPr fontId="7"/>
  </si>
  <si>
    <t>従後床価額(総額)（百万円）</t>
    <rPh sb="0" eb="5">
      <t>ジュウゴユカカガク</t>
    </rPh>
    <rPh sb="6" eb="8">
      <t>ソウガク</t>
    </rPh>
    <rPh sb="10" eb="13">
      <t>ヒャクマンエン</t>
    </rPh>
    <phoneticPr fontId="7"/>
  </si>
  <si>
    <t>従後権利床面積（㎡）</t>
    <rPh sb="0" eb="7">
      <t>ジュウゴケンリユカメンセキ</t>
    </rPh>
    <phoneticPr fontId="7"/>
  </si>
  <si>
    <t>平均権利変換水準（％）</t>
    <rPh sb="0" eb="8">
      <t>ヘイキンケンリヘンカンスイジュン</t>
    </rPh>
    <phoneticPr fontId="7"/>
  </si>
  <si>
    <t>表２～表４の内容により算定</t>
    <phoneticPr fontId="7"/>
  </si>
  <si>
    <t>B案</t>
    <rPh sb="1" eb="2">
      <t>アン</t>
    </rPh>
    <phoneticPr fontId="7"/>
  </si>
  <si>
    <t>A案と同じ</t>
    <rPh sb="1" eb="2">
      <t>アン</t>
    </rPh>
    <rPh sb="3" eb="4">
      <t>オナ</t>
    </rPh>
    <phoneticPr fontId="7"/>
  </si>
  <si>
    <t>見直し内容等をもとに算定</t>
    <rPh sb="0" eb="2">
      <t>ミナオ</t>
    </rPh>
    <rPh sb="3" eb="6">
      <t>ナイヨウトウ</t>
    </rPh>
    <rPh sb="10" eb="12">
      <t>サンテイ</t>
    </rPh>
    <phoneticPr fontId="7"/>
  </si>
  <si>
    <t>A案より</t>
    <rPh sb="1" eb="2">
      <t>アン</t>
    </rPh>
    <phoneticPr fontId="7"/>
  </si>
  <si>
    <t>増加</t>
    <rPh sb="0" eb="2">
      <t>ゾウカ</t>
    </rPh>
    <phoneticPr fontId="7"/>
  </si>
  <si>
    <t>C案</t>
    <rPh sb="1" eb="2">
      <t>アン</t>
    </rPh>
    <phoneticPr fontId="7"/>
  </si>
  <si>
    <t>総専有面積の</t>
    <rPh sb="0" eb="5">
      <t>ソウセンユウメンセキ</t>
    </rPh>
    <phoneticPr fontId="7"/>
  </si>
  <si>
    <t>A案より工事費単価が</t>
    <rPh sb="1" eb="2">
      <t>アン</t>
    </rPh>
    <rPh sb="4" eb="9">
      <t>コウジヒタンカ</t>
    </rPh>
    <phoneticPr fontId="7"/>
  </si>
  <si>
    <t>【設問２：事業性の確認】</t>
    <rPh sb="1" eb="3">
      <t>セツモン</t>
    </rPh>
    <rPh sb="5" eb="8">
      <t>ジギョウセイ</t>
    </rPh>
    <rPh sb="9" eb="11">
      <t>カクニン</t>
    </rPh>
    <phoneticPr fontId="7"/>
  </si>
  <si>
    <t>　〈説明文書〉</t>
    <rPh sb="2" eb="6">
      <t>セツメイブンショ</t>
    </rPh>
    <phoneticPr fontId="7"/>
  </si>
  <si>
    <t>　A案とB案、A案とC案の検討結果は、９ページの「事業性再検討の比較資料」のとおり</t>
    <phoneticPr fontId="7"/>
  </si>
  <si>
    <t>で、B案、C案の平均権利変換水準はどちらもA案の水準には達していません。</t>
    <phoneticPr fontId="7"/>
  </si>
  <si>
    <t>　このため、B案、C案の事業性を判断するためにA案との比較ではなく、目標とする権利</t>
    <rPh sb="34" eb="36">
      <t>モクヒョウ</t>
    </rPh>
    <phoneticPr fontId="7"/>
  </si>
  <si>
    <t>変換水準を整理してこれとの比較で事業性を判断したいと思います。</t>
    <phoneticPr fontId="7"/>
  </si>
  <si>
    <t>　また、権利変換水準については本来個別事情等も加味して丁寧に確認すべきですが、転出</t>
    <phoneticPr fontId="7"/>
  </si>
  <si>
    <t>希望の住宅権利者の方や事務所・店舗の自用の方については、転出先や自用区画の位置等の</t>
    <phoneticPr fontId="7"/>
  </si>
  <si>
    <t>個別要因も多いため、本日はこの地区で一番多い、事務所・店舗を質貸されている方の権利</t>
    <phoneticPr fontId="7"/>
  </si>
  <si>
    <t>変換水準について平均値でどの程度を目指すべきかを確認したいと思います。</t>
    <phoneticPr fontId="7"/>
  </si>
  <si>
    <t>　賃貸の場合は、現状の利益を確保できるかどうかが一つの目安になりますので、ここに着</t>
    <phoneticPr fontId="7"/>
  </si>
  <si>
    <t>目して目標とする権利変換水準を整理します。</t>
    <phoneticPr fontId="7"/>
  </si>
  <si>
    <t>　はじめに、当地区の現状の平均賃料は</t>
    <phoneticPr fontId="7"/>
  </si>
  <si>
    <t>となつて</t>
    <phoneticPr fontId="7"/>
  </si>
  <si>
    <t>となります。これに対して必</t>
    <phoneticPr fontId="7"/>
  </si>
  <si>
    <t>います。このため、１㎡当たりの年間賃料収入は</t>
    <phoneticPr fontId="7"/>
  </si>
  <si>
    <t>要経費は平均で</t>
    <phoneticPr fontId="7"/>
  </si>
  <si>
    <t>千円／㎡</t>
    <rPh sb="0" eb="2">
      <t>センエン</t>
    </rPh>
    <phoneticPr fontId="7"/>
  </si>
  <si>
    <t>となります。</t>
    <phoneticPr fontId="7"/>
  </si>
  <si>
    <t>となつてお</t>
    <phoneticPr fontId="7"/>
  </si>
  <si>
    <t>り、稼働率は</t>
    <phoneticPr fontId="7"/>
  </si>
  <si>
    <t>になつています。このため従後の１㎡当たりの年間賃料は</t>
    <phoneticPr fontId="7"/>
  </si>
  <si>
    <t>千円／㎡が見込めます。ただ、従後は管理・保有経費も増加しますので必要経費も</t>
    <rPh sb="0" eb="2">
      <t>センエン</t>
    </rPh>
    <phoneticPr fontId="7"/>
  </si>
  <si>
    <t>と</t>
    <phoneticPr fontId="7"/>
  </si>
  <si>
    <t>なり、税金を控除する前の利益は</t>
    <phoneticPr fontId="7"/>
  </si>
  <si>
    <t>千円／㎡となります。</t>
    <rPh sb="0" eb="2">
      <t>センエン</t>
    </rPh>
    <phoneticPr fontId="7"/>
  </si>
  <si>
    <t>　このため事務所・店舗賃貸の方は、平均の権利変換水準が</t>
    <rPh sb="17" eb="19">
      <t>ヘイキン</t>
    </rPh>
    <rPh sb="20" eb="26">
      <t>ケンリヘンカンスイジュン</t>
    </rPh>
    <phoneticPr fontId="7"/>
  </si>
  <si>
    <t>％であれば、税</t>
    <rPh sb="6" eb="7">
      <t>ゼイ</t>
    </rPh>
    <phoneticPr fontId="7"/>
  </si>
  <si>
    <t>引き前で従前と同程度の利益を得られることになります。</t>
    <phoneticPr fontId="7"/>
  </si>
  <si>
    <t>　このためB案の権利変換水準は、この権利変換水準を目標権利変換水準とした場合は目標</t>
    <phoneticPr fontId="7"/>
  </si>
  <si>
    <t>権利変換水準に</t>
    <rPh sb="0" eb="6">
      <t>ケンリヘンカンスイジュン</t>
    </rPh>
    <phoneticPr fontId="7"/>
  </si>
  <si>
    <t>⑮　１．達しています。／　２．達していません。</t>
    <rPh sb="4" eb="5">
      <t>タッ</t>
    </rPh>
    <rPh sb="15" eb="16">
      <t>タッ</t>
    </rPh>
    <phoneticPr fontId="7"/>
  </si>
  <si>
    <t>　次に、C案で住宅を保留床としていくらで処分できれば、目標権利変換水準になるかを検</t>
    <rPh sb="27" eb="29">
      <t>モクヒョウ</t>
    </rPh>
    <phoneticPr fontId="7"/>
  </si>
  <si>
    <t>討します。</t>
    <rPh sb="0" eb="1">
      <t>トウ</t>
    </rPh>
    <phoneticPr fontId="7"/>
  </si>
  <si>
    <t>　ここでは計算を簡略化するために、権利者は全員、事務所・店舗に権利変換すると仮定し</t>
    <phoneticPr fontId="7"/>
  </si>
  <si>
    <t>ます。この場合、目標権利変換水準は</t>
    <phoneticPr fontId="7"/>
  </si>
  <si>
    <t>は</t>
    <phoneticPr fontId="7"/>
  </si>
  <si>
    <t>㎡必要となります。また、この権利床面積を確保するためには権利者の</t>
    <phoneticPr fontId="7"/>
  </si>
  <si>
    <t>従前資産額を考慮すると事務所・店舗の床価格は</t>
    <phoneticPr fontId="7"/>
  </si>
  <si>
    <t>千円／㎡となります。この</t>
    <rPh sb="0" eb="2">
      <t>センエン</t>
    </rPh>
    <phoneticPr fontId="7"/>
  </si>
  <si>
    <t>単価を用いて事務所・店舗床の総額を計算すると</t>
    <phoneticPr fontId="7"/>
  </si>
  <si>
    <t>百万円となり、住宅床の総</t>
    <phoneticPr fontId="7"/>
  </si>
  <si>
    <t>額は</t>
    <rPh sb="0" eb="1">
      <t>ガク</t>
    </rPh>
    <phoneticPr fontId="7"/>
  </si>
  <si>
    <t>百万円となります。。また、住宅専有面積の平均価格は</t>
    <phoneticPr fontId="7"/>
  </si>
  <si>
    <t>千円／㎡となりますので、今回の試算では、この価格以上で住宅保留床が処分できれば目標</t>
    <rPh sb="0" eb="2">
      <t>センエン</t>
    </rPh>
    <phoneticPr fontId="7"/>
  </si>
  <si>
    <t>権利変換水準を満たすことになります。</t>
    <phoneticPr fontId="7"/>
  </si>
  <si>
    <t>「No５］ある地区で、地権者a、b、c、d、eが再開発事業を検討しています。以下の設間に答えなさい。</t>
    <phoneticPr fontId="7"/>
  </si>
  <si>
    <t>なお、権利床及び保留床は、すべて専有部分として計算しなさい。</t>
    <phoneticPr fontId="7"/>
  </si>
  <si>
    <t>(「都市再開発法」については、以下、「法」という。)</t>
    <phoneticPr fontId="7"/>
  </si>
  <si>
    <t>【合計15点】</t>
    <phoneticPr fontId="7"/>
  </si>
  <si>
    <t>記述式解答用紙に記入しなさい。</t>
    <rPh sb="2" eb="3">
      <t>シキ</t>
    </rPh>
    <phoneticPr fontId="7"/>
  </si>
  <si>
    <t>【①～⑤各１点：計５点】</t>
    <phoneticPr fontId="7"/>
  </si>
  <si>
    <t>（設問１）以下の①～⑤の値を求める計算式を、計画条件のA～ I 及び四則演算記号(十一X÷)を用いて、</t>
    <rPh sb="1" eb="3">
      <t>セツモン</t>
    </rPh>
    <phoneticPr fontId="7"/>
  </si>
  <si>
    <t xml:space="preserve"> 解答例　A÷（B＋C＋D）×E</t>
    <rPh sb="1" eb="4">
      <t>カイトウレイ</t>
    </rPh>
    <phoneticPr fontId="7"/>
  </si>
  <si>
    <t>〈計画条件〉</t>
    <rPh sb="1" eb="5">
      <t>ケイカクジョウケン</t>
    </rPh>
    <phoneticPr fontId="7"/>
  </si>
  <si>
    <t>■地権者の従前資産評価</t>
    <rPh sb="1" eb="4">
      <t>チケンシャ</t>
    </rPh>
    <rPh sb="5" eb="11">
      <t>ジュウゼンシサンヒョウカ</t>
    </rPh>
    <phoneticPr fontId="7"/>
  </si>
  <si>
    <t>地権者a：　　A円</t>
    <rPh sb="0" eb="3">
      <t>チケンシャ</t>
    </rPh>
    <rPh sb="8" eb="9">
      <t>エン</t>
    </rPh>
    <phoneticPr fontId="7"/>
  </si>
  <si>
    <t>地権者b：　　B円</t>
    <rPh sb="0" eb="3">
      <t>チケンシャ</t>
    </rPh>
    <rPh sb="8" eb="9">
      <t>エン</t>
    </rPh>
    <phoneticPr fontId="7"/>
  </si>
  <si>
    <t>地権者c：　　C円</t>
    <rPh sb="0" eb="3">
      <t>チケンシャ</t>
    </rPh>
    <rPh sb="8" eb="9">
      <t>エン</t>
    </rPh>
    <phoneticPr fontId="7"/>
  </si>
  <si>
    <t>地権者d：　　D円</t>
    <rPh sb="0" eb="3">
      <t>チケンシャ</t>
    </rPh>
    <rPh sb="8" eb="9">
      <t>エン</t>
    </rPh>
    <phoneticPr fontId="7"/>
  </si>
  <si>
    <t>地権者e：　　E円</t>
    <rPh sb="0" eb="3">
      <t>チケンシャ</t>
    </rPh>
    <rPh sb="8" eb="9">
      <t>エン</t>
    </rPh>
    <phoneticPr fontId="7"/>
  </si>
  <si>
    <t>■資金計画</t>
    <rPh sb="1" eb="5">
      <t>シキンケイカク</t>
    </rPh>
    <phoneticPr fontId="7"/>
  </si>
  <si>
    <t>補 助 金：H円</t>
    <rPh sb="0" eb="1">
      <t>ホ</t>
    </rPh>
    <rPh sb="2" eb="3">
      <t>スケ</t>
    </rPh>
    <rPh sb="4" eb="5">
      <t>キン</t>
    </rPh>
    <rPh sb="7" eb="8">
      <t>エン</t>
    </rPh>
    <phoneticPr fontId="7"/>
  </si>
  <si>
    <t>（１）総床価額を求める計算式</t>
    <rPh sb="3" eb="7">
      <t>ソウユカカガク</t>
    </rPh>
    <rPh sb="8" eb="9">
      <t>モト</t>
    </rPh>
    <rPh sb="11" eb="14">
      <t>ケイサンシキ</t>
    </rPh>
    <phoneticPr fontId="7"/>
  </si>
  <si>
    <t>（２）総専有面積を求める計算式</t>
    <rPh sb="3" eb="8">
      <t>ソウセンユウメンセキ</t>
    </rPh>
    <rPh sb="9" eb="10">
      <t>モト</t>
    </rPh>
    <rPh sb="12" eb="15">
      <t>ケイサンシキ</t>
    </rPh>
    <phoneticPr fontId="7"/>
  </si>
  <si>
    <t>（３）地権者全員が権利変換を受ける場合において、地権者 a、c が権利変換を受ける権利床面積の</t>
    <rPh sb="3" eb="6">
      <t>チケンシャ</t>
    </rPh>
    <rPh sb="24" eb="27">
      <t>チケンシャ</t>
    </rPh>
    <phoneticPr fontId="7"/>
  </si>
  <si>
    <t>　合計値を求める計算式</t>
    <phoneticPr fontId="7"/>
  </si>
  <si>
    <t>　なお、地権者 b、d の法第91条補償金は従前資産評価と同額であり、総事業費の法第91条補償</t>
    <rPh sb="4" eb="7">
      <t>チケンシャ</t>
    </rPh>
    <phoneticPr fontId="7"/>
  </si>
  <si>
    <t>　金以外は変わらないこととする。</t>
    <phoneticPr fontId="7"/>
  </si>
  <si>
    <t>　dの法第91条補償金は従前資産評価と同額であり、総事業費の法第91条補償金必外は変わらない</t>
    <rPh sb="35" eb="37">
      <t>ホショウ</t>
    </rPh>
    <phoneticPr fontId="7"/>
  </si>
  <si>
    <t>　ものとする。</t>
    <phoneticPr fontId="7"/>
  </si>
  <si>
    <t>権利床面積合計</t>
    <rPh sb="0" eb="7">
      <t>ケンリユカメンセキゴウケイ</t>
    </rPh>
    <phoneticPr fontId="7"/>
  </si>
  <si>
    <t>｛（２）の解―（４）の解｝</t>
    <rPh sb="5" eb="6">
      <t>カイ</t>
    </rPh>
    <rPh sb="11" eb="12">
      <t>カイ</t>
    </rPh>
    <phoneticPr fontId="7"/>
  </si>
  <si>
    <t>×</t>
    <phoneticPr fontId="7"/>
  </si>
  <si>
    <t>従前資産評価割合</t>
    <rPh sb="0" eb="6">
      <t>ジュウゼンシサンヒョウカ</t>
    </rPh>
    <rPh sb="6" eb="8">
      <t>ワリアイ</t>
    </rPh>
    <phoneticPr fontId="7"/>
  </si>
  <si>
    <t>　に記入しなさい。なお、答えに端数が生じる場合は、各々に指定された単位未満を四捨五入して整数</t>
    <phoneticPr fontId="7"/>
  </si>
  <si>
    <t>　で記入すること。</t>
    <rPh sb="2" eb="4">
      <t>キニュウ</t>
    </rPh>
    <phoneticPr fontId="7"/>
  </si>
  <si>
    <t>【⑥～⑩各２点：計10点】</t>
    <rPh sb="4" eb="5">
      <t>カク</t>
    </rPh>
    <phoneticPr fontId="7"/>
  </si>
  <si>
    <t>〈表１〉</t>
    <rPh sb="1" eb="2">
      <t>ヒョウ</t>
    </rPh>
    <phoneticPr fontId="7"/>
  </si>
  <si>
    <t>C</t>
    <phoneticPr fontId="7"/>
  </si>
  <si>
    <t>D</t>
    <phoneticPr fontId="7"/>
  </si>
  <si>
    <t>E</t>
    <phoneticPr fontId="7"/>
  </si>
  <si>
    <t>F</t>
    <phoneticPr fontId="7"/>
  </si>
  <si>
    <t>G</t>
    <phoneticPr fontId="7"/>
  </si>
  <si>
    <t>H</t>
    <phoneticPr fontId="7"/>
  </si>
  <si>
    <t>I</t>
    <phoneticPr fontId="7"/>
  </si>
  <si>
    <t xml:space="preserve"> 千円</t>
    <rPh sb="1" eb="3">
      <t>センエン</t>
    </rPh>
    <phoneticPr fontId="7"/>
  </si>
  <si>
    <t xml:space="preserve"> 千円/㎡</t>
    <rPh sb="1" eb="3">
      <t>センエン</t>
    </rPh>
    <phoneticPr fontId="7"/>
  </si>
  <si>
    <t xml:space="preserve"> 地権者 a の従前資産評価額</t>
    <rPh sb="1" eb="2">
      <t>チ</t>
    </rPh>
    <phoneticPr fontId="7"/>
  </si>
  <si>
    <t xml:space="preserve"> 地権者 b の従前資産評価額</t>
    <rPh sb="1" eb="2">
      <t>チ</t>
    </rPh>
    <phoneticPr fontId="7"/>
  </si>
  <si>
    <t xml:space="preserve"> 地権者 c の従前資産評価額</t>
    <rPh sb="1" eb="2">
      <t>チ</t>
    </rPh>
    <phoneticPr fontId="7"/>
  </si>
  <si>
    <t xml:space="preserve"> 地権者 d の従前資産評価額</t>
    <rPh sb="1" eb="2">
      <t>チ</t>
    </rPh>
    <phoneticPr fontId="7"/>
  </si>
  <si>
    <t xml:space="preserve"> 地権者 e の従前資産評価額</t>
    <rPh sb="1" eb="2">
      <t>チ</t>
    </rPh>
    <phoneticPr fontId="7"/>
  </si>
  <si>
    <t xml:space="preserve"> 地権者 a~e の従前資産評価額合計</t>
    <rPh sb="1" eb="2">
      <t>チ</t>
    </rPh>
    <rPh sb="17" eb="19">
      <t>ゴウケイ</t>
    </rPh>
    <phoneticPr fontId="7"/>
  </si>
  <si>
    <t xml:space="preserve"> 総事業費(転出が生じた場合の法第91条補償金は除く)</t>
    <phoneticPr fontId="7"/>
  </si>
  <si>
    <t>数値</t>
    <rPh sb="0" eb="2">
      <t>スウチ</t>
    </rPh>
    <phoneticPr fontId="7"/>
  </si>
  <si>
    <t>（１）地権者 b、dが転出した場合において、地権者全員が権利変換を受けた場合と比較して、保留床</t>
    <rPh sb="22" eb="25">
      <t>チケンシャ</t>
    </rPh>
    <phoneticPr fontId="7"/>
  </si>
  <si>
    <t>　面積は何％増えるか</t>
    <rPh sb="1" eb="3">
      <t>メンセキ</t>
    </rPh>
    <rPh sb="4" eb="5">
      <t>ナン</t>
    </rPh>
    <rPh sb="6" eb="7">
      <t>フ</t>
    </rPh>
    <phoneticPr fontId="7"/>
  </si>
  <si>
    <t>を権利床として受け取るには、床</t>
    <rPh sb="1" eb="3">
      <t>ケンリ</t>
    </rPh>
    <phoneticPr fontId="7"/>
  </si>
  <si>
    <t>　面積を何㎡増やすことになるか。</t>
    <phoneticPr fontId="7"/>
  </si>
  <si>
    <t>（３）上記（２）)の権利床面積を受け取るためには、権利床の床単価をいくらとしなければならないか。</t>
    <rPh sb="10" eb="13">
      <t>ケンリユカ</t>
    </rPh>
    <rPh sb="13" eb="15">
      <t>メンセキ</t>
    </rPh>
    <phoneticPr fontId="7"/>
  </si>
  <si>
    <t>上昇した場合において、表１による当初の計画から保留床処分金は</t>
    <phoneticPr fontId="7"/>
  </si>
  <si>
    <t>　従前資産評価は</t>
    <rPh sb="1" eb="7">
      <t>ジュウゼンシサンヒョウカ</t>
    </rPh>
    <phoneticPr fontId="7"/>
  </si>
  <si>
    <t>上がるものとする。</t>
    <rPh sb="0" eb="1">
      <t>ア</t>
    </rPh>
    <phoneticPr fontId="7"/>
  </si>
  <si>
    <t>千円</t>
    <rPh sb="0" eb="2">
      <t>センエン</t>
    </rPh>
    <phoneticPr fontId="7"/>
  </si>
  <si>
    <t>（５）上記（４）の場合において、保留床面積は何㎡となるか。</t>
    <phoneticPr fontId="7"/>
  </si>
  <si>
    <t>以下の１～ ４の条件に基づき、表１～表３の数値を算出し、表４：「年度別資金計画表」を完成させ、</t>
    <phoneticPr fontId="7"/>
  </si>
  <si>
    <t>①～㉚に相当する数値をマークシートに記入しなさい。</t>
    <rPh sb="18" eb="20">
      <t>キニュウ</t>
    </rPh>
    <phoneticPr fontId="7"/>
  </si>
  <si>
    <t>なお、計算にあたっては、各年度・各項目・各収支科目ごとに百万円未満を四捨五入して整数で記入し、以</t>
    <rPh sb="40" eb="42">
      <t>セイスウ</t>
    </rPh>
    <phoneticPr fontId="7"/>
  </si>
  <si>
    <t>後の計算はその記入した数値を使用しなさい。また、消費税は考慮しないものとします。(「都市再開発法Jに</t>
    <phoneticPr fontId="7"/>
  </si>
  <si>
    <t xml:space="preserve"> 仮設店舗の設置</t>
    <rPh sb="3" eb="5">
      <t>テンポ</t>
    </rPh>
    <phoneticPr fontId="7"/>
  </si>
  <si>
    <r>
      <t xml:space="preserve"> 建築工事（</t>
    </r>
    <r>
      <rPr>
        <sz val="9.5"/>
        <color rgb="FF000000"/>
        <rFont val="游ゴシック"/>
        <family val="3"/>
        <charset val="128"/>
      </rPr>
      <t>出来高</t>
    </r>
    <phoneticPr fontId="7"/>
  </si>
  <si>
    <r>
      <t xml:space="preserve"> 建築工事完了(</t>
    </r>
    <r>
      <rPr>
        <sz val="9.5"/>
        <color rgb="FF000000"/>
        <rFont val="游ゴシック"/>
        <family val="3"/>
        <charset val="128"/>
      </rPr>
      <t>出来高</t>
    </r>
    <phoneticPr fontId="7"/>
  </si>
  <si>
    <t>用地費相当額</t>
    <rPh sb="0" eb="6">
      <t>ヨウチヒソウトウガク</t>
    </rPh>
    <phoneticPr fontId="7"/>
  </si>
  <si>
    <t>金銭給付対象分</t>
    <phoneticPr fontId="7"/>
  </si>
  <si>
    <t>建築随設の部分を与えられることとなる者の宅地（指定宅地を除く。）、借地権若しくは建築物又は施設強集物の一部について借家権を与えられることとなる者の借家権の目的となっている建築物</t>
    <rPh sb="35" eb="36">
      <t>ケン</t>
    </rPh>
    <rPh sb="43" eb="44">
      <t>マタ</t>
    </rPh>
    <phoneticPr fontId="7"/>
  </si>
  <si>
    <t>施設建築敷地に関する権利の価額</t>
    <rPh sb="10" eb="12">
      <t>ケンリ</t>
    </rPh>
    <phoneticPr fontId="7"/>
  </si>
  <si>
    <t>全体共用部分の価額</t>
    <phoneticPr fontId="7"/>
  </si>
  <si>
    <t>専有部分の価額(一部共用部分を含む)</t>
    <rPh sb="0" eb="4">
      <t>センユウブブン</t>
    </rPh>
    <rPh sb="8" eb="9">
      <t>イチ</t>
    </rPh>
    <phoneticPr fontId="7"/>
  </si>
  <si>
    <t>施設建築物の一部に関する権利の価額</t>
    <phoneticPr fontId="7"/>
  </si>
  <si>
    <t>建築施設の部分の価額</t>
    <phoneticPr fontId="7"/>
  </si>
  <si>
    <t>専有面積あたりの単価</t>
    <rPh sb="8" eb="10">
      <t>タンカ</t>
    </rPh>
    <phoneticPr fontId="7"/>
  </si>
  <si>
    <t>　下記に示す権利変換計画書(―表のモデル)の従後の権利の状況に関して、5ページの【前提条件】１． に示す権利変換</t>
    <rPh sb="31" eb="32">
      <t>カン</t>
    </rPh>
    <phoneticPr fontId="7"/>
  </si>
  <si>
    <t>　店舗　　２階</t>
    <rPh sb="1" eb="3">
      <t>テンポ</t>
    </rPh>
    <rPh sb="6" eb="7">
      <t>カイ</t>
    </rPh>
    <phoneticPr fontId="7"/>
  </si>
  <si>
    <t>貸しており、住宅用途の権利者は転出を希望していたため計画建物の用途は事務所、店舗と</t>
    <phoneticPr fontId="7"/>
  </si>
  <si>
    <t>③公共施設管理者負担金</t>
    <rPh sb="1" eb="3">
      <t>コウキョウ</t>
    </rPh>
    <rPh sb="3" eb="5">
      <t>シセツ</t>
    </rPh>
    <rPh sb="5" eb="8">
      <t>カンリシャ</t>
    </rPh>
    <rPh sb="8" eb="11">
      <t>フタンキン</t>
    </rPh>
    <phoneticPr fontId="7"/>
  </si>
  <si>
    <t>従後権利床面積を従前建物専有面積で除した値</t>
    <rPh sb="0" eb="2">
      <t>ジュウゴ</t>
    </rPh>
    <phoneticPr fontId="7"/>
  </si>
  <si>
    <t>従前資産額合計を従後平均床価格で除した値</t>
    <rPh sb="0" eb="2">
      <t>ジュウゼン</t>
    </rPh>
    <phoneticPr fontId="7"/>
  </si>
  <si>
    <t>従後床価額(総額)を総専有面積で除した単価</t>
    <rPh sb="0" eb="2">
      <t>ジュウゴ</t>
    </rPh>
    <phoneticPr fontId="7"/>
  </si>
  <si>
    <r>
      <t>となっており</t>
    </r>
    <r>
      <rPr>
        <sz val="6"/>
        <color rgb="FF000000"/>
        <rFont val="游ゴシック"/>
        <family val="3"/>
        <charset val="128"/>
      </rPr>
      <t>、</t>
    </r>
    <r>
      <rPr>
        <sz val="9"/>
        <color rgb="FF000000"/>
        <rFont val="游ゴシック"/>
        <family val="3"/>
        <charset val="128"/>
      </rPr>
      <t>稼働率は</t>
    </r>
    <phoneticPr fontId="7"/>
  </si>
  <si>
    <t>程度となっており、税金を控除する前の利益は</t>
    <phoneticPr fontId="7"/>
  </si>
  <si>
    <r>
      <rPr>
        <sz val="6"/>
        <color rgb="FF000000"/>
        <rFont val="游ゴシック"/>
        <family val="3"/>
        <charset val="128"/>
      </rPr>
      <t>　</t>
    </r>
    <r>
      <rPr>
        <sz val="9"/>
        <color rgb="FF000000"/>
        <rFont val="游ゴシック"/>
        <family val="3"/>
        <charset val="128"/>
      </rPr>
      <t>一方で</t>
    </r>
    <r>
      <rPr>
        <sz val="6"/>
        <color rgb="FF000000"/>
        <rFont val="游ゴシック"/>
        <family val="3"/>
        <charset val="128"/>
      </rPr>
      <t>、</t>
    </r>
    <r>
      <rPr>
        <sz val="9"/>
        <color rgb="FF000000"/>
        <rFont val="游ゴシック"/>
        <family val="3"/>
        <charset val="128"/>
      </rPr>
      <t>近隣の新築で同程度の規模の事務所等の賃料は平均すると</t>
    </r>
    <phoneticPr fontId="7"/>
  </si>
  <si>
    <t>A～E合計： 　F円</t>
    <rPh sb="3" eb="5">
      <t>ゴウケイ</t>
    </rPh>
    <rPh sb="9" eb="10">
      <t>エン</t>
    </rPh>
    <phoneticPr fontId="7"/>
  </si>
  <si>
    <t>総事業費：G円（転出が生じた場合の法第91条補償金は除く）</t>
    <rPh sb="1" eb="4">
      <t>ジギョウヒ</t>
    </rPh>
    <phoneticPr fontId="7"/>
  </si>
  <si>
    <r>
      <t>専有部分の床単価：</t>
    </r>
    <r>
      <rPr>
        <sz val="10"/>
        <color rgb="FF000000"/>
        <rFont val="ＭＳ 明朝"/>
        <family val="1"/>
        <charset val="128"/>
      </rPr>
      <t>I</t>
    </r>
    <r>
      <rPr>
        <sz val="10"/>
        <color rgb="FF000000"/>
        <rFont val="游ゴシック"/>
        <family val="3"/>
        <charset val="128"/>
      </rPr>
      <t xml:space="preserve"> 円／㎡（権利床、保留床同額）</t>
    </r>
    <rPh sb="0" eb="4">
      <t>センユウブブン</t>
    </rPh>
    <rPh sb="5" eb="8">
      <t>ユカタンカ</t>
    </rPh>
    <rPh sb="11" eb="12">
      <t>エン</t>
    </rPh>
    <rPh sb="15" eb="18">
      <t>ケンリユカ</t>
    </rPh>
    <rPh sb="19" eb="24">
      <t>ホリュウショウドウガク</t>
    </rPh>
    <phoneticPr fontId="7"/>
  </si>
  <si>
    <r>
      <t>（設問２）設問１に示すA～</t>
    </r>
    <r>
      <rPr>
        <sz val="10"/>
        <color rgb="FF000000"/>
        <rFont val="ＭＳ 明朝"/>
        <family val="1"/>
        <charset val="128"/>
      </rPr>
      <t>I</t>
    </r>
    <r>
      <rPr>
        <sz val="10"/>
        <color rgb="FF000000"/>
        <rFont val="游ゴシック"/>
        <family val="3"/>
        <charset val="128"/>
      </rPr>
      <t xml:space="preserve"> が、以下の表１の数値であるとき、以下の⑥～⑩の数値を求め、マークシート</t>
    </r>
    <rPh sb="1" eb="3">
      <t>セツモン</t>
    </rPh>
    <rPh sb="5" eb="7">
      <t>セツモン</t>
    </rPh>
    <rPh sb="9" eb="10">
      <t>シメ</t>
    </rPh>
    <phoneticPr fontId="7"/>
  </si>
  <si>
    <t xml:space="preserve"> 専有部分の床単価(権利床、保留床同額）</t>
    <rPh sb="10" eb="12">
      <t>ケンリ</t>
    </rPh>
    <rPh sb="18" eb="19">
      <t>ガク</t>
    </rPh>
    <phoneticPr fontId="7"/>
  </si>
  <si>
    <r>
      <t>（A＋C）÷</t>
    </r>
    <r>
      <rPr>
        <sz val="10"/>
        <color rgb="FFFF0000"/>
        <rFont val="ＭＳ 明朝"/>
        <family val="1"/>
        <charset val="128"/>
      </rPr>
      <t>I</t>
    </r>
    <phoneticPr fontId="7"/>
  </si>
  <si>
    <t>（４）地権者 b、d が転出する場合において、保留床面積を求める計算式。</t>
    <rPh sb="3" eb="6">
      <t>チケンシャ</t>
    </rPh>
    <rPh sb="23" eb="26">
      <t>ホリュウショウ</t>
    </rPh>
    <phoneticPr fontId="7"/>
  </si>
  <si>
    <t>（５）地権者b、dが転出する場合において、地権者 a の権利床面積を求める計算式。</t>
    <rPh sb="10" eb="12">
      <t>テンシュツ</t>
    </rPh>
    <phoneticPr fontId="7"/>
  </si>
  <si>
    <t>　なお、下記の計算式により権利床面積合計を従前資産評価の割合で配分することとし、地権者 b、</t>
    <rPh sb="40" eb="41">
      <t>チ</t>
    </rPh>
    <phoneticPr fontId="7"/>
  </si>
  <si>
    <r>
      <t>（B＋D＋G－H）÷</t>
    </r>
    <r>
      <rPr>
        <sz val="10"/>
        <color rgb="FFFF0000"/>
        <rFont val="ＭＳ 明朝"/>
        <family val="1"/>
        <charset val="128"/>
      </rPr>
      <t>I</t>
    </r>
    <phoneticPr fontId="7"/>
  </si>
  <si>
    <t>A÷（F－B－D）</t>
    <phoneticPr fontId="7"/>
  </si>
  <si>
    <t>B+D=</t>
    <phoneticPr fontId="7"/>
  </si>
  <si>
    <t>F+G－H</t>
    <phoneticPr fontId="7"/>
  </si>
  <si>
    <r>
      <t>（F+G－H）÷</t>
    </r>
    <r>
      <rPr>
        <sz val="10"/>
        <color rgb="FFFF0000"/>
        <rFont val="游ゴシック"/>
        <family val="1"/>
        <charset val="128"/>
      </rPr>
      <t>I</t>
    </r>
    <phoneticPr fontId="7"/>
  </si>
  <si>
    <t>（２）地権者全員が権利変換を受けた場合において、総専有面積の</t>
    <rPh sb="3" eb="6">
      <t>チケンシャ</t>
    </rPh>
    <rPh sb="27" eb="29">
      <t>メンセキ</t>
    </rPh>
    <phoneticPr fontId="7"/>
  </si>
  <si>
    <t>-</t>
    <phoneticPr fontId="7"/>
  </si>
  <si>
    <t>=</t>
    <phoneticPr fontId="7"/>
  </si>
  <si>
    <r>
      <t>(G-H)÷</t>
    </r>
    <r>
      <rPr>
        <sz val="10"/>
        <color rgb="FFFF0000"/>
        <rFont val="ＭＳ 明朝"/>
        <family val="1"/>
        <charset val="128"/>
      </rPr>
      <t>I＝</t>
    </r>
    <phoneticPr fontId="7"/>
  </si>
  <si>
    <t>÷</t>
    <phoneticPr fontId="7"/>
  </si>
  <si>
    <t>から</t>
    <phoneticPr fontId="7"/>
  </si>
  <si>
    <r>
      <rPr>
        <sz val="9"/>
        <color rgb="FF000000"/>
        <rFont val="游ゴシック"/>
        <family val="3"/>
        <charset val="128"/>
      </rPr>
      <t>（</t>
    </r>
    <r>
      <rPr>
        <sz val="10"/>
        <color rgb="FF000000"/>
        <rFont val="游ゴシック"/>
        <family val="3"/>
        <charset val="128"/>
      </rPr>
      <t>４</t>
    </r>
    <r>
      <rPr>
        <sz val="9"/>
        <color rgb="FF000000"/>
        <rFont val="游ゴシック"/>
        <family val="3"/>
        <charset val="128"/>
      </rPr>
      <t>）</t>
    </r>
    <r>
      <rPr>
        <sz val="10"/>
        <color rgb="FF000000"/>
        <rFont val="游ゴシック"/>
        <family val="3"/>
        <charset val="128"/>
      </rPr>
      <t>物価高騰により総床価額が</t>
    </r>
    <phoneticPr fontId="7"/>
  </si>
  <si>
    <t>）</t>
    <phoneticPr fontId="7"/>
  </si>
  <si>
    <t>から（</t>
    <phoneticPr fontId="7"/>
  </si>
  <si>
    <t>）-（G‐H）＝</t>
    <phoneticPr fontId="7"/>
  </si>
  <si>
    <t>　いくらの増額となるか。なお、床単価は権利床と保留床を同額として、権者全員が権利変換を受け、</t>
    <rPh sb="19" eb="21">
      <t>ケンリ</t>
    </rPh>
    <phoneticPr fontId="7"/>
  </si>
  <si>
    <t xml:space="preserve"> 千円/㎡</t>
    <phoneticPr fontId="7"/>
  </si>
  <si>
    <t xml:space="preserve"> 計画する駐車場の面積は、駐車場を含む延べ床面積合計の</t>
    <rPh sb="1" eb="3">
      <t>ケイカク</t>
    </rPh>
    <rPh sb="5" eb="8">
      <t>チュウシャジョウ</t>
    </rPh>
    <rPh sb="9" eb="11">
      <t>メンセキ</t>
    </rPh>
    <rPh sb="13" eb="16">
      <t>チュウシャジョウ</t>
    </rPh>
    <rPh sb="17" eb="18">
      <t>フク</t>
    </rPh>
    <rPh sb="19" eb="20">
      <t>ノ</t>
    </rPh>
    <rPh sb="21" eb="26">
      <t>ユカメンセキゴウケイ</t>
    </rPh>
    <phoneticPr fontId="7"/>
  </si>
  <si>
    <t xml:space="preserve"> 容積対象外の床面積は、すべて駐車場として計画する。</t>
    <phoneticPr fontId="7"/>
  </si>
  <si>
    <t>％ですので、事務所・店舗の権利床面積</t>
    <rPh sb="6" eb="8">
      <t>ジム</t>
    </rPh>
    <rPh sb="8" eb="9">
      <t>ショ</t>
    </rPh>
    <rPh sb="10" eb="12">
      <t>テンポ</t>
    </rPh>
    <rPh sb="13" eb="15">
      <t>ケンリ</t>
    </rPh>
    <rPh sb="15" eb="18">
      <t>ユカメンセキ</t>
    </rPh>
    <phoneticPr fontId="7"/>
  </si>
  <si>
    <t>（設問2の数値では</t>
    <rPh sb="1" eb="3">
      <t>セツモン</t>
    </rPh>
    <rPh sb="5" eb="7">
      <t>スウチ</t>
    </rPh>
    <phoneticPr fontId="7"/>
  </si>
  <si>
    <t>G-H=</t>
    <phoneticPr fontId="7"/>
  </si>
  <si>
    <t>F×110%=</t>
    <phoneticPr fontId="7"/>
  </si>
  <si>
    <t>（F＋G-H）×120%=</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</si>
</sst>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
    <numFmt numFmtId="177" formatCode="#,##0_);[Red]\(#,##0\)"/>
    <numFmt numFmtId="178" formatCode="#,##0&quot;百万円&quot;"/>
    <numFmt numFmtId="179" formatCode="#,##0&quot; ㎡ &quot;"/>
    <numFmt numFmtId="180" formatCode="0%\("/>
    <numFmt numFmtId="181" formatCode="0%\)"/>
    <numFmt numFmtId="182" formatCode="#,##0&quot; 千円/㎡&quot;"/>
    <numFmt numFmtId="183" formatCode="#,##0&quot;日後&quot;"/>
    <numFmt numFmtId="184" formatCode="#,##0&quot;割&quot;"/>
    <numFmt numFmtId="185" formatCode="0%\ "/>
    <numFmt numFmtId="186" formatCode="#,##0&quot;日&quot;"/>
    <numFmt numFmtId="187" formatCode="0_);[Red]\(0\)"/>
    <numFmt numFmtId="188" formatCode="#,##0.000"/>
    <numFmt numFmtId="189" formatCode="#,##0_ ;[Red]\-#,##0\ "/>
  </numFmts>
  <fonts count="26">
    <font>
      <sz val="11"/>
      <color rgb="FF000000"/>
      <name val="游ゴシック"/>
    </font>
    <font>
      <sz val="10"/>
      <color rgb="FF000000"/>
      <name val="游ゴシック"/>
      <family val="3"/>
      <charset val="128"/>
    </font>
    <font>
      <sz val="9"/>
      <color rgb="FF000000"/>
      <name val="游ゴシック"/>
      <family val="3"/>
      <charset val="128"/>
    </font>
    <font>
      <sz val="9"/>
      <color rgb="FF000000"/>
      <name val="ＭＳ Ｐゴシック"/>
      <family val="3"/>
      <charset val="128"/>
    </font>
    <font>
      <sz val="10"/>
      <color rgb="FF000000"/>
      <name val="ＭＳ Ｐゴシック"/>
      <family val="3"/>
      <charset val="128"/>
    </font>
    <font>
      <sz val="10"/>
      <color rgb="FFFF0000"/>
      <name val="游ゴシック"/>
      <family val="3"/>
      <charset val="128"/>
    </font>
    <font>
      <b/>
      <sz val="9"/>
      <color rgb="FF000000"/>
      <name val="游ゴシック"/>
      <family val="3"/>
      <charset val="128"/>
    </font>
    <font>
      <sz val="6"/>
      <name val="ＭＳ Ｐゴシック"/>
      <family val="3"/>
      <charset val="128"/>
    </font>
    <font>
      <sz val="11"/>
      <color rgb="FF000000"/>
      <name val="游ゴシック"/>
      <family val="3"/>
      <charset val="128"/>
    </font>
    <font>
      <sz val="9"/>
      <color indexed="81"/>
      <name val="MS P ゴシック"/>
      <family val="3"/>
      <charset val="128"/>
    </font>
    <font>
      <sz val="11"/>
      <color rgb="FF000000"/>
      <name val="游ゴシック"/>
      <family val="3"/>
      <charset val="128"/>
    </font>
    <font>
      <sz val="10"/>
      <color theme="1"/>
      <name val="游ゴシック"/>
      <family val="3"/>
      <charset val="128"/>
    </font>
    <font>
      <sz val="6"/>
      <color rgb="FF000000"/>
      <name val="游ゴシック"/>
      <family val="3"/>
      <charset val="128"/>
    </font>
    <font>
      <sz val="8"/>
      <color rgb="FF000000"/>
      <name val="游ゴシック"/>
      <family val="3"/>
      <charset val="128"/>
    </font>
    <font>
      <sz val="7"/>
      <color rgb="FF000000"/>
      <name val="游ゴシック"/>
      <family val="3"/>
      <charset val="128"/>
    </font>
    <font>
      <sz val="6.5"/>
      <color rgb="FF000000"/>
      <name val="@游ゴシック"/>
      <family val="3"/>
      <charset val="128"/>
    </font>
    <font>
      <sz val="10"/>
      <color rgb="FF000000"/>
      <name val="＠游ゴシック"/>
      <family val="3"/>
      <charset val="128"/>
    </font>
    <font>
      <sz val="9"/>
      <color rgb="FF000000"/>
      <name val="＠游ゴシック"/>
      <family val="3"/>
      <charset val="128"/>
    </font>
    <font>
      <sz val="8"/>
      <color rgb="FF000000"/>
      <name val="＠游ゴシック"/>
      <family val="3"/>
      <charset val="128"/>
    </font>
    <font>
      <sz val="9.5"/>
      <color rgb="FF000000"/>
      <name val="游ゴシック"/>
      <family val="3"/>
      <charset val="128"/>
    </font>
    <font>
      <sz val="7.8"/>
      <color rgb="FF000000"/>
      <name val="游ゴシック"/>
      <family val="3"/>
      <charset val="128"/>
    </font>
    <font>
      <sz val="9"/>
      <color rgb="FFFF0000"/>
      <name val="游ゴシック"/>
      <family val="3"/>
      <charset val="128"/>
    </font>
    <font>
      <sz val="8"/>
      <color rgb="FFFF0000"/>
      <name val="游ゴシック"/>
      <family val="3"/>
      <charset val="128"/>
    </font>
    <font>
      <sz val="10"/>
      <color rgb="FF000000"/>
      <name val="ＭＳ 明朝"/>
      <family val="1"/>
      <charset val="128"/>
    </font>
    <font>
      <sz val="10"/>
      <color rgb="FFFF0000"/>
      <name val="ＭＳ 明朝"/>
      <family val="1"/>
      <charset val="128"/>
    </font>
    <font>
      <sz val="10"/>
      <color rgb="FFFF0000"/>
      <name val="游ゴシック"/>
      <family val="1"/>
      <charset val="128"/>
    </font>
  </fonts>
  <fills count="8">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5" tint="0.79998168889431442"/>
        <bgColor indexed="64"/>
      </patternFill>
    </fill>
  </fills>
  <borders count="63">
    <border>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auto="1"/>
      </left>
      <right/>
      <top style="medium">
        <color auto="1"/>
      </top>
      <bottom/>
      <diagonal/>
    </border>
    <border>
      <left style="medium">
        <color auto="1"/>
      </left>
      <right/>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auto="1"/>
      </left>
      <right style="thin">
        <color indexed="64"/>
      </right>
      <top style="medium">
        <color auto="1"/>
      </top>
      <bottom/>
      <diagonal/>
    </border>
    <border>
      <left style="medium">
        <color auto="1"/>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s>
  <cellStyleXfs count="3">
    <xf numFmtId="0" fontId="0" fillId="0" borderId="0">
      <alignment vertical="center"/>
    </xf>
    <xf numFmtId="9" fontId="8" fillId="0" borderId="0" applyFont="0" applyFill="0" applyBorder="0" applyAlignment="0" applyProtection="0">
      <alignment vertical="center"/>
    </xf>
    <xf numFmtId="38" fontId="10" fillId="0" borderId="0" applyFont="0" applyFill="0" applyBorder="0" applyAlignment="0" applyProtection="0">
      <alignment vertical="center"/>
    </xf>
  </cellStyleXfs>
  <cellXfs count="919">
    <xf numFmtId="0" fontId="0" fillId="0" borderId="0" xfId="0">
      <alignment vertical="center"/>
    </xf>
    <xf numFmtId="0" fontId="1" fillId="0" borderId="0" xfId="0" applyFont="1">
      <alignment vertical="center"/>
    </xf>
    <xf numFmtId="0" fontId="1" fillId="0" borderId="3" xfId="0" applyFont="1" applyBorder="1">
      <alignment vertical="center"/>
    </xf>
    <xf numFmtId="0" fontId="1" fillId="0" borderId="4" xfId="0" applyFont="1" applyBorder="1">
      <alignment vertical="center"/>
    </xf>
    <xf numFmtId="0" fontId="1" fillId="0" borderId="6" xfId="0" applyFont="1" applyBorder="1">
      <alignment vertical="center"/>
    </xf>
    <xf numFmtId="0" fontId="1" fillId="0" borderId="7" xfId="0" applyFont="1" applyBorder="1">
      <alignment vertical="center"/>
    </xf>
    <xf numFmtId="0" fontId="1" fillId="0" borderId="9" xfId="0" applyFont="1" applyBorder="1">
      <alignment vertical="center"/>
    </xf>
    <xf numFmtId="0" fontId="1" fillId="0" borderId="10" xfId="0" applyFont="1" applyBorder="1">
      <alignment vertical="center"/>
    </xf>
    <xf numFmtId="0" fontId="2" fillId="0" borderId="0" xfId="0" applyFont="1">
      <alignment vertical="center"/>
    </xf>
    <xf numFmtId="0" fontId="2" fillId="0" borderId="2" xfId="0" applyFont="1" applyBorder="1">
      <alignment vertical="center"/>
    </xf>
    <xf numFmtId="0" fontId="2" fillId="0" borderId="3" xfId="0" applyFont="1" applyBorder="1">
      <alignment vertical="center"/>
    </xf>
    <xf numFmtId="0" fontId="2" fillId="0" borderId="4" xfId="0" applyFont="1" applyBorder="1">
      <alignment vertical="center"/>
    </xf>
    <xf numFmtId="0" fontId="2" fillId="0" borderId="5" xfId="0" applyFont="1" applyBorder="1">
      <alignment vertical="center"/>
    </xf>
    <xf numFmtId="176" fontId="1" fillId="0" borderId="0" xfId="0" applyNumberFormat="1" applyFont="1">
      <alignment vertical="center"/>
    </xf>
    <xf numFmtId="0" fontId="1" fillId="0" borderId="14" xfId="0" applyFont="1" applyBorder="1">
      <alignment vertical="center"/>
    </xf>
    <xf numFmtId="176" fontId="1" fillId="0" borderId="4" xfId="0" applyNumberFormat="1" applyFont="1" applyBorder="1">
      <alignment vertical="center"/>
    </xf>
    <xf numFmtId="176" fontId="1" fillId="0" borderId="7" xfId="0" applyNumberFormat="1" applyFont="1" applyBorder="1">
      <alignment vertical="center"/>
    </xf>
    <xf numFmtId="0" fontId="1" fillId="0" borderId="0" xfId="0" applyFont="1" applyAlignment="1">
      <alignment horizontal="right" vertical="center"/>
    </xf>
    <xf numFmtId="0" fontId="1" fillId="0" borderId="0" xfId="0" applyFont="1" applyAlignment="1">
      <alignment horizontal="center" vertical="center"/>
    </xf>
    <xf numFmtId="9" fontId="1" fillId="0" borderId="0" xfId="0" applyNumberFormat="1" applyFont="1">
      <alignment vertical="center"/>
    </xf>
    <xf numFmtId="0" fontId="6" fillId="0" borderId="0" xfId="0" applyFont="1">
      <alignment vertical="center"/>
    </xf>
    <xf numFmtId="49" fontId="2" fillId="0" borderId="0" xfId="0" applyNumberFormat="1" applyFont="1">
      <alignment vertical="center"/>
    </xf>
    <xf numFmtId="178" fontId="2" fillId="0" borderId="0" xfId="0" applyNumberFormat="1" applyFont="1">
      <alignment vertical="center"/>
    </xf>
    <xf numFmtId="176" fontId="1" fillId="0" borderId="9" xfId="0" applyNumberFormat="1" applyFont="1" applyBorder="1">
      <alignment vertical="center"/>
    </xf>
    <xf numFmtId="176" fontId="1" fillId="0" borderId="10" xfId="0" applyNumberFormat="1" applyFont="1" applyBorder="1">
      <alignment vertical="center"/>
    </xf>
    <xf numFmtId="176" fontId="1" fillId="0" borderId="11" xfId="0" applyNumberFormat="1" applyFont="1" applyBorder="1">
      <alignment vertical="center"/>
    </xf>
    <xf numFmtId="176" fontId="1" fillId="0" borderId="8" xfId="0" applyNumberFormat="1" applyFont="1" applyBorder="1">
      <alignment vertical="center"/>
    </xf>
    <xf numFmtId="0" fontId="5" fillId="0" borderId="0" xfId="0" applyFont="1">
      <alignment vertical="center"/>
    </xf>
    <xf numFmtId="0" fontId="1" fillId="0" borderId="5" xfId="0" applyFont="1" applyBorder="1">
      <alignment vertical="center"/>
    </xf>
    <xf numFmtId="179" fontId="1" fillId="0" borderId="14" xfId="0" applyNumberFormat="1" applyFont="1" applyBorder="1">
      <alignment vertical="center"/>
    </xf>
    <xf numFmtId="179" fontId="1" fillId="0" borderId="16" xfId="0" applyNumberFormat="1" applyFont="1" applyBorder="1">
      <alignment vertical="center"/>
    </xf>
    <xf numFmtId="0" fontId="1" fillId="0" borderId="2" xfId="0" applyFont="1" applyBorder="1">
      <alignment vertical="center"/>
    </xf>
    <xf numFmtId="0" fontId="1" fillId="0" borderId="1" xfId="0" applyFont="1" applyBorder="1">
      <alignment vertical="center"/>
    </xf>
    <xf numFmtId="0" fontId="1" fillId="0" borderId="11" xfId="0" applyFont="1" applyBorder="1">
      <alignment vertical="center"/>
    </xf>
    <xf numFmtId="0" fontId="1" fillId="0" borderId="8" xfId="0" applyFont="1" applyBorder="1">
      <alignment vertical="center"/>
    </xf>
    <xf numFmtId="0" fontId="4" fillId="0" borderId="11" xfId="0" applyFont="1" applyBorder="1">
      <alignment vertical="center"/>
    </xf>
    <xf numFmtId="0" fontId="4" fillId="0" borderId="8" xfId="0" applyFont="1" applyBorder="1">
      <alignment vertical="center"/>
    </xf>
    <xf numFmtId="9" fontId="1" fillId="0" borderId="0" xfId="1" applyFont="1" applyBorder="1" applyAlignment="1">
      <alignment vertical="center"/>
    </xf>
    <xf numFmtId="49" fontId="2" fillId="0" borderId="17" xfId="0" applyNumberFormat="1" applyFont="1" applyBorder="1">
      <alignment vertical="center"/>
    </xf>
    <xf numFmtId="49" fontId="2" fillId="0" borderId="19" xfId="0" applyNumberFormat="1" applyFont="1" applyBorder="1">
      <alignment vertical="center"/>
    </xf>
    <xf numFmtId="49" fontId="2" fillId="0" borderId="6" xfId="0" applyNumberFormat="1" applyFont="1" applyBorder="1">
      <alignment vertical="center"/>
    </xf>
    <xf numFmtId="0" fontId="6" fillId="0" borderId="5" xfId="0" applyFont="1" applyBorder="1">
      <alignment vertical="center"/>
    </xf>
    <xf numFmtId="49" fontId="2" fillId="0" borderId="3" xfId="0" applyNumberFormat="1" applyFont="1" applyBorder="1">
      <alignment vertical="center"/>
    </xf>
    <xf numFmtId="49" fontId="2" fillId="0" borderId="5" xfId="0" applyNumberFormat="1" applyFont="1" applyBorder="1">
      <alignment vertical="center"/>
    </xf>
    <xf numFmtId="0" fontId="2" fillId="0" borderId="19" xfId="0" applyFont="1" applyBorder="1">
      <alignment vertical="center"/>
    </xf>
    <xf numFmtId="49" fontId="2" fillId="0" borderId="4" xfId="0" applyNumberFormat="1" applyFont="1" applyBorder="1">
      <alignment vertical="center"/>
    </xf>
    <xf numFmtId="9" fontId="2" fillId="0" borderId="4" xfId="1" applyFont="1" applyBorder="1">
      <alignment vertical="center"/>
    </xf>
    <xf numFmtId="0" fontId="13" fillId="0" borderId="0" xfId="0" applyFont="1">
      <alignment vertical="center"/>
    </xf>
    <xf numFmtId="9" fontId="13" fillId="0" borderId="0" xfId="1" applyFont="1">
      <alignment vertical="center"/>
    </xf>
    <xf numFmtId="0" fontId="2" fillId="0" borderId="6" xfId="0" applyFont="1" applyBorder="1">
      <alignment vertical="center"/>
    </xf>
    <xf numFmtId="0" fontId="2" fillId="0" borderId="0" xfId="0" applyFont="1" applyAlignment="1"/>
    <xf numFmtId="49" fontId="2" fillId="0" borderId="18" xfId="0" applyNumberFormat="1" applyFont="1" applyBorder="1">
      <alignment vertical="center"/>
    </xf>
    <xf numFmtId="176" fontId="1" fillId="0" borderId="0" xfId="0" applyNumberFormat="1" applyFont="1" applyAlignment="1">
      <alignment horizontal="center" vertical="center"/>
    </xf>
    <xf numFmtId="0" fontId="1" fillId="0" borderId="24" xfId="0" applyFont="1" applyBorder="1">
      <alignment vertical="center"/>
    </xf>
    <xf numFmtId="0" fontId="1" fillId="0" borderId="25" xfId="0" applyFont="1" applyBorder="1">
      <alignment vertical="center"/>
    </xf>
    <xf numFmtId="0" fontId="1" fillId="0" borderId="29" xfId="0" applyFont="1" applyBorder="1">
      <alignment vertical="center"/>
    </xf>
    <xf numFmtId="0" fontId="1" fillId="0" borderId="33" xfId="0" applyFont="1" applyBorder="1">
      <alignment vertical="center"/>
    </xf>
    <xf numFmtId="0" fontId="1" fillId="0" borderId="34" xfId="0" applyFont="1" applyBorder="1">
      <alignment vertical="center"/>
    </xf>
    <xf numFmtId="0" fontId="1" fillId="0" borderId="14" xfId="0" applyFont="1" applyBorder="1" applyAlignment="1">
      <alignment horizontal="right" vertical="center"/>
    </xf>
    <xf numFmtId="0" fontId="1" fillId="2" borderId="7" xfId="0" applyFont="1" applyFill="1" applyBorder="1">
      <alignment vertical="center"/>
    </xf>
    <xf numFmtId="0" fontId="1" fillId="2" borderId="0" xfId="0" applyFont="1" applyFill="1">
      <alignment vertical="center"/>
    </xf>
    <xf numFmtId="0" fontId="1" fillId="2" borderId="23" xfId="0" applyFont="1" applyFill="1" applyBorder="1">
      <alignment vertical="center"/>
    </xf>
    <xf numFmtId="0" fontId="1" fillId="2" borderId="9" xfId="0" applyFont="1" applyFill="1" applyBorder="1">
      <alignment vertical="center"/>
    </xf>
    <xf numFmtId="0" fontId="1" fillId="2" borderId="14" xfId="0" applyFont="1" applyFill="1" applyBorder="1" applyAlignment="1">
      <alignment horizontal="right" vertical="center"/>
    </xf>
    <xf numFmtId="0" fontId="1" fillId="2" borderId="22" xfId="0" applyFont="1" applyFill="1" applyBorder="1">
      <alignment vertical="center"/>
    </xf>
    <xf numFmtId="0" fontId="1" fillId="2" borderId="27" xfId="0" applyFont="1" applyFill="1" applyBorder="1">
      <alignment vertical="center"/>
    </xf>
    <xf numFmtId="0" fontId="1" fillId="2" borderId="28" xfId="0" applyFont="1" applyFill="1" applyBorder="1">
      <alignment vertical="center"/>
    </xf>
    <xf numFmtId="0" fontId="1" fillId="0" borderId="15" xfId="0" applyFont="1" applyBorder="1">
      <alignment vertical="center"/>
    </xf>
    <xf numFmtId="0" fontId="1" fillId="0" borderId="16" xfId="0" applyFont="1" applyBorder="1">
      <alignment vertical="center"/>
    </xf>
    <xf numFmtId="176" fontId="1" fillId="0" borderId="14" xfId="0" applyNumberFormat="1" applyFont="1" applyBorder="1" applyAlignment="1">
      <alignment horizontal="right" vertical="center"/>
    </xf>
    <xf numFmtId="176" fontId="1" fillId="0" borderId="14" xfId="0" applyNumberFormat="1" applyFont="1" applyBorder="1" applyAlignment="1">
      <alignment horizontal="center" vertical="center"/>
    </xf>
    <xf numFmtId="0" fontId="13" fillId="0" borderId="9" xfId="0" applyFont="1" applyBorder="1">
      <alignment vertical="center"/>
    </xf>
    <xf numFmtId="0" fontId="1" fillId="0" borderId="31" xfId="0" applyFont="1" applyBorder="1">
      <alignment vertical="center"/>
    </xf>
    <xf numFmtId="0" fontId="1" fillId="0" borderId="35" xfId="0" applyFont="1" applyBorder="1">
      <alignment vertical="center"/>
    </xf>
    <xf numFmtId="0" fontId="1" fillId="2" borderId="48" xfId="0" applyFont="1" applyFill="1" applyBorder="1">
      <alignment vertical="center"/>
    </xf>
    <xf numFmtId="0" fontId="1" fillId="2" borderId="10" xfId="0" applyFont="1" applyFill="1" applyBorder="1">
      <alignment vertical="center"/>
    </xf>
    <xf numFmtId="0" fontId="1" fillId="2" borderId="11" xfId="0" applyFont="1" applyFill="1" applyBorder="1">
      <alignment vertical="center"/>
    </xf>
    <xf numFmtId="176" fontId="1" fillId="2" borderId="14" xfId="0" applyNumberFormat="1" applyFont="1" applyFill="1" applyBorder="1" applyAlignment="1">
      <alignment horizontal="center" vertical="center"/>
    </xf>
    <xf numFmtId="0" fontId="1" fillId="2" borderId="3" xfId="0" applyFont="1" applyFill="1" applyBorder="1">
      <alignment vertical="center"/>
    </xf>
    <xf numFmtId="0" fontId="1" fillId="2" borderId="4" xfId="0" applyFont="1" applyFill="1" applyBorder="1">
      <alignment vertical="center"/>
    </xf>
    <xf numFmtId="0" fontId="1" fillId="2" borderId="5" xfId="0" applyFont="1" applyFill="1" applyBorder="1">
      <alignment vertical="center"/>
    </xf>
    <xf numFmtId="181" fontId="1" fillId="0" borderId="0" xfId="0" applyNumberFormat="1" applyFont="1">
      <alignment vertical="center"/>
    </xf>
    <xf numFmtId="9" fontId="2" fillId="0" borderId="0" xfId="1" applyFont="1" applyFill="1" applyBorder="1" applyAlignment="1">
      <alignment vertical="center"/>
    </xf>
    <xf numFmtId="0" fontId="1" fillId="0" borderId="0" xfId="0" applyFont="1" applyAlignment="1">
      <alignment vertical="center" textRotation="255"/>
    </xf>
    <xf numFmtId="0" fontId="1" fillId="0" borderId="4" xfId="0" applyFont="1" applyBorder="1" applyAlignment="1">
      <alignment horizontal="right" vertical="center"/>
    </xf>
    <xf numFmtId="176" fontId="1" fillId="0" borderId="25" xfId="0" applyNumberFormat="1" applyFont="1" applyBorder="1" applyAlignment="1">
      <alignment horizontal="right" vertical="center"/>
    </xf>
    <xf numFmtId="179" fontId="2" fillId="0" borderId="0" xfId="0" applyNumberFormat="1" applyFont="1" applyAlignment="1">
      <alignment horizontal="center" vertical="center"/>
    </xf>
    <xf numFmtId="0" fontId="13" fillId="0" borderId="6" xfId="0" applyFont="1" applyBorder="1">
      <alignment vertical="center"/>
    </xf>
    <xf numFmtId="0" fontId="13" fillId="0" borderId="2" xfId="0" applyFont="1" applyBorder="1">
      <alignment vertical="center"/>
    </xf>
    <xf numFmtId="0" fontId="13" fillId="0" borderId="1" xfId="0" applyFont="1" applyBorder="1">
      <alignment vertical="center"/>
    </xf>
    <xf numFmtId="0" fontId="2" fillId="0" borderId="7" xfId="0" applyFont="1" applyBorder="1">
      <alignment vertical="center"/>
    </xf>
    <xf numFmtId="0" fontId="2" fillId="0" borderId="11" xfId="0" applyFont="1" applyBorder="1">
      <alignment vertical="center"/>
    </xf>
    <xf numFmtId="0" fontId="2" fillId="0" borderId="8" xfId="0" applyFont="1" applyBorder="1">
      <alignment vertical="center"/>
    </xf>
    <xf numFmtId="0" fontId="1" fillId="0" borderId="51" xfId="0" applyFont="1" applyBorder="1">
      <alignment vertical="center"/>
    </xf>
    <xf numFmtId="3" fontId="1" fillId="0" borderId="21" xfId="0" applyNumberFormat="1" applyFont="1" applyBorder="1">
      <alignment vertical="center"/>
    </xf>
    <xf numFmtId="0" fontId="1" fillId="0" borderId="27" xfId="0" applyFont="1" applyBorder="1">
      <alignment vertical="center"/>
    </xf>
    <xf numFmtId="3" fontId="1" fillId="0" borderId="12" xfId="0" applyNumberFormat="1" applyFont="1" applyBorder="1">
      <alignment vertical="center"/>
    </xf>
    <xf numFmtId="0" fontId="1" fillId="0" borderId="28" xfId="0" applyFont="1" applyBorder="1">
      <alignment vertical="center"/>
    </xf>
    <xf numFmtId="3" fontId="1" fillId="0" borderId="22" xfId="0" applyNumberFormat="1" applyFont="1" applyBorder="1">
      <alignment vertical="center"/>
    </xf>
    <xf numFmtId="0" fontId="1" fillId="0" borderId="26" xfId="0" applyFont="1" applyBorder="1">
      <alignment vertical="center"/>
    </xf>
    <xf numFmtId="176" fontId="1" fillId="0" borderId="25" xfId="0" applyNumberFormat="1" applyFont="1" applyBorder="1">
      <alignment vertical="center"/>
    </xf>
    <xf numFmtId="176" fontId="1" fillId="0" borderId="26" xfId="0" applyNumberFormat="1" applyFont="1" applyBorder="1">
      <alignment vertical="center"/>
    </xf>
    <xf numFmtId="176" fontId="1" fillId="0" borderId="24" xfId="0" applyNumberFormat="1" applyFont="1" applyBorder="1">
      <alignment vertical="center"/>
    </xf>
    <xf numFmtId="0" fontId="1" fillId="0" borderId="22" xfId="0" applyFont="1" applyBorder="1">
      <alignment vertical="center"/>
    </xf>
    <xf numFmtId="38" fontId="1" fillId="0" borderId="6" xfId="2" applyFont="1" applyBorder="1">
      <alignment vertical="center"/>
    </xf>
    <xf numFmtId="38" fontId="1" fillId="0" borderId="2" xfId="2" applyFont="1" applyBorder="1">
      <alignment vertical="center"/>
    </xf>
    <xf numFmtId="38" fontId="1" fillId="0" borderId="1" xfId="2" applyFont="1" applyBorder="1">
      <alignment vertical="center"/>
    </xf>
    <xf numFmtId="38" fontId="1" fillId="0" borderId="7" xfId="2" applyFont="1" applyBorder="1">
      <alignment vertical="center"/>
    </xf>
    <xf numFmtId="38" fontId="1" fillId="0" borderId="11" xfId="2" applyFont="1" applyBorder="1">
      <alignment vertical="center"/>
    </xf>
    <xf numFmtId="38" fontId="1" fillId="0" borderId="8" xfId="2" applyFont="1" applyBorder="1">
      <alignment vertical="center"/>
    </xf>
    <xf numFmtId="176" fontId="1" fillId="0" borderId="25" xfId="0" applyNumberFormat="1" applyFont="1" applyBorder="1" applyAlignment="1">
      <alignment horizontal="center" vertical="center"/>
    </xf>
    <xf numFmtId="38" fontId="1" fillId="0" borderId="54" xfId="2" applyFont="1" applyBorder="1">
      <alignment vertical="center"/>
    </xf>
    <xf numFmtId="38" fontId="1" fillId="0" borderId="28" xfId="2" applyFont="1" applyBorder="1">
      <alignment vertical="center"/>
    </xf>
    <xf numFmtId="38" fontId="1" fillId="0" borderId="58" xfId="2" applyFont="1" applyBorder="1">
      <alignment vertical="center"/>
    </xf>
    <xf numFmtId="0" fontId="1" fillId="0" borderId="18" xfId="0" applyFont="1" applyBorder="1" applyAlignment="1">
      <alignment horizontal="center" vertical="center"/>
    </xf>
    <xf numFmtId="38" fontId="2" fillId="0" borderId="0" xfId="2" applyFont="1">
      <alignment vertical="center"/>
    </xf>
    <xf numFmtId="38" fontId="13" fillId="0" borderId="0" xfId="2" applyFont="1">
      <alignment vertical="center"/>
    </xf>
    <xf numFmtId="38" fontId="13" fillId="0" borderId="3" xfId="2" applyFont="1" applyBorder="1">
      <alignment vertical="center"/>
    </xf>
    <xf numFmtId="38" fontId="13" fillId="0" borderId="4" xfId="2" applyFont="1" applyBorder="1">
      <alignment vertical="center"/>
    </xf>
    <xf numFmtId="38" fontId="13" fillId="0" borderId="5" xfId="2" applyFont="1" applyBorder="1">
      <alignment vertical="center"/>
    </xf>
    <xf numFmtId="38" fontId="13" fillId="0" borderId="2" xfId="2" applyFont="1" applyBorder="1">
      <alignment vertical="center"/>
    </xf>
    <xf numFmtId="38" fontId="13" fillId="0" borderId="0" xfId="2" applyFont="1" applyBorder="1">
      <alignment vertical="center"/>
    </xf>
    <xf numFmtId="38" fontId="13" fillId="0" borderId="11" xfId="2" applyFont="1" applyBorder="1">
      <alignment vertical="center"/>
    </xf>
    <xf numFmtId="9" fontId="13" fillId="0" borderId="4" xfId="1" applyFont="1" applyBorder="1">
      <alignment vertical="center"/>
    </xf>
    <xf numFmtId="9" fontId="13" fillId="0" borderId="4" xfId="1" applyFont="1" applyBorder="1" applyAlignment="1">
      <alignment vertical="center"/>
    </xf>
    <xf numFmtId="184" fontId="13" fillId="0" borderId="4" xfId="2" applyNumberFormat="1" applyFont="1" applyBorder="1">
      <alignment vertical="center"/>
    </xf>
    <xf numFmtId="182" fontId="13" fillId="0" borderId="4" xfId="2" applyNumberFormat="1" applyFont="1" applyBorder="1" applyAlignment="1">
      <alignment vertical="center"/>
    </xf>
    <xf numFmtId="38" fontId="13" fillId="0" borderId="14" xfId="2" applyFont="1" applyBorder="1" applyAlignment="1">
      <alignment vertical="center"/>
    </xf>
    <xf numFmtId="38" fontId="13" fillId="0" borderId="42" xfId="2" applyFont="1" applyBorder="1">
      <alignment vertical="center"/>
    </xf>
    <xf numFmtId="38" fontId="13" fillId="0" borderId="30" xfId="2" applyFont="1" applyBorder="1">
      <alignment vertical="center"/>
    </xf>
    <xf numFmtId="38" fontId="13" fillId="0" borderId="35" xfId="2" applyFont="1" applyBorder="1">
      <alignment vertical="center"/>
    </xf>
    <xf numFmtId="38" fontId="13" fillId="0" borderId="33" xfId="2" applyFont="1" applyBorder="1">
      <alignment vertical="center"/>
    </xf>
    <xf numFmtId="38" fontId="13" fillId="0" borderId="57" xfId="2" applyFont="1" applyBorder="1">
      <alignment vertical="center"/>
    </xf>
    <xf numFmtId="38" fontId="13" fillId="0" borderId="32" xfId="2" applyFont="1" applyBorder="1">
      <alignment vertical="center"/>
    </xf>
    <xf numFmtId="38" fontId="13" fillId="0" borderId="59" xfId="2" applyFont="1" applyBorder="1">
      <alignment vertical="center"/>
    </xf>
    <xf numFmtId="38" fontId="13" fillId="0" borderId="34" xfId="2" applyFont="1" applyBorder="1">
      <alignment vertical="center"/>
    </xf>
    <xf numFmtId="38" fontId="13" fillId="0" borderId="28" xfId="2" applyFont="1" applyBorder="1">
      <alignment vertical="center"/>
    </xf>
    <xf numFmtId="38" fontId="13" fillId="0" borderId="49" xfId="2" applyFont="1" applyBorder="1">
      <alignment vertical="center"/>
    </xf>
    <xf numFmtId="38" fontId="13" fillId="0" borderId="59" xfId="2" applyFont="1" applyBorder="1" applyAlignment="1">
      <alignment vertical="center"/>
    </xf>
    <xf numFmtId="38" fontId="13" fillId="0" borderId="39" xfId="2" applyFont="1" applyBorder="1">
      <alignment vertical="center"/>
    </xf>
    <xf numFmtId="38" fontId="13" fillId="0" borderId="22" xfId="2" applyFont="1" applyBorder="1">
      <alignment vertical="center"/>
    </xf>
    <xf numFmtId="38" fontId="13" fillId="0" borderId="27" xfId="2" applyFont="1" applyBorder="1">
      <alignment vertical="center"/>
    </xf>
    <xf numFmtId="38" fontId="13" fillId="3" borderId="2" xfId="2" applyFont="1" applyFill="1" applyBorder="1">
      <alignment vertical="center"/>
    </xf>
    <xf numFmtId="38" fontId="13" fillId="3" borderId="0" xfId="2" applyFont="1" applyFill="1" applyBorder="1">
      <alignment vertical="center"/>
    </xf>
    <xf numFmtId="38" fontId="13" fillId="3" borderId="11" xfId="2" applyFont="1" applyFill="1" applyBorder="1">
      <alignment vertical="center"/>
    </xf>
    <xf numFmtId="38" fontId="13" fillId="3" borderId="40" xfId="2" applyFont="1" applyFill="1" applyBorder="1">
      <alignment vertical="center"/>
    </xf>
    <xf numFmtId="38" fontId="13" fillId="3" borderId="30" xfId="2" applyFont="1" applyFill="1" applyBorder="1">
      <alignment vertical="center"/>
    </xf>
    <xf numFmtId="38" fontId="13" fillId="3" borderId="4" xfId="2" applyFont="1" applyFill="1" applyBorder="1">
      <alignment vertical="center"/>
    </xf>
    <xf numFmtId="38" fontId="13" fillId="3" borderId="14" xfId="2" applyFont="1" applyFill="1" applyBorder="1" applyAlignment="1">
      <alignment vertical="center"/>
    </xf>
    <xf numFmtId="38" fontId="13" fillId="3" borderId="5" xfId="2" applyFont="1" applyFill="1" applyBorder="1">
      <alignment vertical="center"/>
    </xf>
    <xf numFmtId="38" fontId="13" fillId="3" borderId="3" xfId="2" applyFont="1" applyFill="1" applyBorder="1" applyAlignment="1">
      <alignment vertical="center"/>
    </xf>
    <xf numFmtId="38" fontId="13" fillId="3" borderId="6" xfId="2" applyFont="1" applyFill="1" applyBorder="1">
      <alignment vertical="center"/>
    </xf>
    <xf numFmtId="38" fontId="13" fillId="3" borderId="9" xfId="2" applyFont="1" applyFill="1" applyBorder="1">
      <alignment vertical="center"/>
    </xf>
    <xf numFmtId="38" fontId="13" fillId="3" borderId="7" xfId="2" applyFont="1" applyFill="1" applyBorder="1">
      <alignment vertical="center"/>
    </xf>
    <xf numFmtId="38" fontId="13" fillId="3" borderId="42" xfId="2" applyFont="1" applyFill="1" applyBorder="1">
      <alignment vertical="center"/>
    </xf>
    <xf numFmtId="38" fontId="2" fillId="0" borderId="3" xfId="2" applyFont="1" applyBorder="1">
      <alignment vertical="center"/>
    </xf>
    <xf numFmtId="38" fontId="2" fillId="0" borderId="4" xfId="2" applyFont="1" applyBorder="1">
      <alignment vertical="center"/>
    </xf>
    <xf numFmtId="38" fontId="2" fillId="0" borderId="5" xfId="2" applyFont="1" applyBorder="1">
      <alignment vertical="center"/>
    </xf>
    <xf numFmtId="0" fontId="1" fillId="0" borderId="60" xfId="0" applyFont="1" applyBorder="1">
      <alignment vertical="center"/>
    </xf>
    <xf numFmtId="0" fontId="1" fillId="0" borderId="61" xfId="0" applyFont="1" applyBorder="1">
      <alignment vertical="center"/>
    </xf>
    <xf numFmtId="0" fontId="1" fillId="0" borderId="62" xfId="0" applyFont="1" applyBorder="1">
      <alignment vertical="center"/>
    </xf>
    <xf numFmtId="0" fontId="19" fillId="0" borderId="11" xfId="0" applyFont="1" applyBorder="1">
      <alignment vertical="center"/>
    </xf>
    <xf numFmtId="0" fontId="20" fillId="0" borderId="0" xfId="0" applyFont="1">
      <alignment vertical="center"/>
    </xf>
    <xf numFmtId="0" fontId="2" fillId="0" borderId="14" xfId="0" applyFont="1" applyBorder="1">
      <alignment vertical="center"/>
    </xf>
    <xf numFmtId="38" fontId="1" fillId="0" borderId="21" xfId="2" applyFont="1" applyBorder="1">
      <alignment vertical="center"/>
    </xf>
    <xf numFmtId="38" fontId="1" fillId="0" borderId="27" xfId="2" applyFont="1" applyBorder="1">
      <alignment vertical="center"/>
    </xf>
    <xf numFmtId="0" fontId="5" fillId="0" borderId="0" xfId="0" applyFont="1" applyAlignment="1">
      <alignment horizontal="right" vertical="center"/>
    </xf>
    <xf numFmtId="9" fontId="13" fillId="0" borderId="33" xfId="1" applyFont="1" applyBorder="1" applyAlignment="1">
      <alignment vertical="center"/>
    </xf>
    <xf numFmtId="0" fontId="5" fillId="0" borderId="4" xfId="0" applyFont="1" applyBorder="1">
      <alignment vertical="center"/>
    </xf>
    <xf numFmtId="0" fontId="23" fillId="0" borderId="18" xfId="0" applyFont="1" applyBorder="1" applyAlignment="1">
      <alignment horizontal="center" vertical="center"/>
    </xf>
    <xf numFmtId="0" fontId="5" fillId="0" borderId="0" xfId="0" applyFont="1" applyAlignment="1">
      <alignment horizontal="center" vertical="center"/>
    </xf>
    <xf numFmtId="9" fontId="5" fillId="0" borderId="0" xfId="1" applyFont="1">
      <alignment vertical="center"/>
    </xf>
    <xf numFmtId="38" fontId="1" fillId="0" borderId="0" xfId="2" applyFont="1" applyAlignment="1">
      <alignment vertical="center"/>
    </xf>
    <xf numFmtId="0" fontId="21" fillId="0" borderId="15" xfId="0" applyFont="1" applyBorder="1">
      <alignment vertical="center"/>
    </xf>
    <xf numFmtId="176" fontId="1" fillId="4" borderId="14" xfId="0" applyNumberFormat="1" applyFont="1" applyFill="1" applyBorder="1" applyAlignment="1">
      <alignment horizontal="right" vertical="center"/>
    </xf>
    <xf numFmtId="0" fontId="1" fillId="4" borderId="14" xfId="0" applyFont="1" applyFill="1" applyBorder="1" applyAlignment="1">
      <alignment horizontal="right" vertical="center"/>
    </xf>
    <xf numFmtId="176" fontId="1" fillId="4" borderId="14" xfId="0" applyNumberFormat="1" applyFont="1" applyFill="1" applyBorder="1" applyAlignment="1">
      <alignment horizontal="center" vertical="center"/>
    </xf>
    <xf numFmtId="176" fontId="1" fillId="5" borderId="14" xfId="0" applyNumberFormat="1" applyFont="1" applyFill="1" applyBorder="1" applyAlignment="1">
      <alignment horizontal="center" vertical="center"/>
    </xf>
    <xf numFmtId="0" fontId="1" fillId="5" borderId="0" xfId="0" applyFont="1" applyFill="1">
      <alignment vertical="center"/>
    </xf>
    <xf numFmtId="176" fontId="1" fillId="6" borderId="14" xfId="0" applyNumberFormat="1" applyFont="1" applyFill="1" applyBorder="1" applyAlignment="1">
      <alignment horizontal="center" vertical="center"/>
    </xf>
    <xf numFmtId="0" fontId="1" fillId="6" borderId="0" xfId="0" applyFont="1" applyFill="1">
      <alignment vertical="center"/>
    </xf>
    <xf numFmtId="0" fontId="1" fillId="7" borderId="0" xfId="0" applyFont="1" applyFill="1">
      <alignment vertical="center"/>
    </xf>
    <xf numFmtId="176" fontId="1" fillId="7" borderId="14" xfId="0" applyNumberFormat="1" applyFont="1" applyFill="1" applyBorder="1" applyAlignment="1">
      <alignment horizontal="center" vertical="center"/>
    </xf>
    <xf numFmtId="176" fontId="1" fillId="6" borderId="14" xfId="0" applyNumberFormat="1" applyFont="1" applyFill="1" applyBorder="1" applyAlignment="1">
      <alignment horizontal="right" vertical="center"/>
    </xf>
    <xf numFmtId="0" fontId="2" fillId="0" borderId="2" xfId="0" applyFont="1" applyBorder="1" applyAlignment="1">
      <alignment horizontal="center" vertical="center"/>
    </xf>
    <xf numFmtId="0" fontId="2" fillId="0" borderId="1" xfId="0" applyFont="1" applyBorder="1" applyAlignment="1">
      <alignment horizontal="center" vertical="center"/>
    </xf>
    <xf numFmtId="0" fontId="21" fillId="0" borderId="15" xfId="0" applyFont="1" applyBorder="1" applyAlignment="1">
      <alignment horizontal="right"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1" fillId="0" borderId="3" xfId="0" applyFont="1" applyBorder="1" applyAlignment="1">
      <alignment horizontal="right" vertical="center"/>
    </xf>
    <xf numFmtId="0" fontId="21" fillId="0" borderId="4" xfId="0" applyFont="1" applyBorder="1" applyAlignment="1">
      <alignment horizontal="right" vertical="center"/>
    </xf>
    <xf numFmtId="0" fontId="15" fillId="2" borderId="17" xfId="0" applyFont="1" applyFill="1" applyBorder="1" applyAlignment="1">
      <alignment horizontal="center" vertical="center" textRotation="180"/>
    </xf>
    <xf numFmtId="0" fontId="15" fillId="2" borderId="20" xfId="0" applyFont="1" applyFill="1" applyBorder="1" applyAlignment="1">
      <alignment horizontal="center" vertical="center" textRotation="180"/>
    </xf>
    <xf numFmtId="38" fontId="5" fillId="6" borderId="25" xfId="2" applyFont="1" applyFill="1" applyBorder="1" applyAlignment="1">
      <alignment vertical="center"/>
    </xf>
    <xf numFmtId="38" fontId="5" fillId="6" borderId="31" xfId="2" applyFont="1" applyFill="1" applyBorder="1" applyAlignment="1">
      <alignment vertical="center"/>
    </xf>
    <xf numFmtId="0" fontId="1" fillId="0" borderId="35"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176" fontId="5" fillId="5" borderId="33" xfId="0" applyNumberFormat="1" applyFont="1" applyFill="1" applyBorder="1">
      <alignment vertical="center"/>
    </xf>
    <xf numFmtId="0" fontId="5" fillId="5" borderId="33" xfId="0" applyFont="1" applyFill="1" applyBorder="1">
      <alignment vertical="center"/>
    </xf>
    <xf numFmtId="38" fontId="5" fillId="6" borderId="37" xfId="2" applyFont="1" applyFill="1" applyBorder="1" applyAlignment="1">
      <alignment vertical="center"/>
    </xf>
    <xf numFmtId="176" fontId="1" fillId="7" borderId="37" xfId="0" applyNumberFormat="1" applyFont="1" applyFill="1" applyBorder="1" applyAlignment="1">
      <alignment horizontal="center" vertical="center"/>
    </xf>
    <xf numFmtId="176" fontId="1" fillId="6" borderId="33" xfId="0" applyNumberFormat="1" applyFont="1" applyFill="1" applyBorder="1" applyAlignment="1">
      <alignment horizontal="center" vertical="center"/>
    </xf>
    <xf numFmtId="176" fontId="1" fillId="6" borderId="34" xfId="0" applyNumberFormat="1" applyFont="1" applyFill="1" applyBorder="1" applyAlignment="1">
      <alignment horizontal="center" vertical="center"/>
    </xf>
    <xf numFmtId="38" fontId="5" fillId="6" borderId="15" xfId="2" applyFont="1" applyFill="1" applyBorder="1" applyAlignment="1">
      <alignment vertical="center"/>
    </xf>
    <xf numFmtId="38" fontId="5" fillId="6" borderId="16" xfId="2" applyFont="1" applyFill="1" applyBorder="1" applyAlignment="1">
      <alignment vertical="center"/>
    </xf>
    <xf numFmtId="38" fontId="5" fillId="7" borderId="15" xfId="2" applyFont="1" applyFill="1" applyBorder="1" applyAlignment="1">
      <alignment vertical="center"/>
    </xf>
    <xf numFmtId="38" fontId="5" fillId="7" borderId="16" xfId="2" applyFont="1" applyFill="1" applyBorder="1" applyAlignment="1">
      <alignment vertical="center"/>
    </xf>
    <xf numFmtId="0" fontId="1" fillId="0" borderId="2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5" borderId="25" xfId="0" applyFont="1" applyFill="1" applyBorder="1" applyAlignment="1">
      <alignment horizontal="center" vertical="center"/>
    </xf>
    <xf numFmtId="176" fontId="1" fillId="6" borderId="36" xfId="0" applyNumberFormat="1" applyFont="1" applyFill="1" applyBorder="1" applyAlignment="1">
      <alignment horizontal="center" vertical="center"/>
    </xf>
    <xf numFmtId="176" fontId="1" fillId="7" borderId="17" xfId="0" applyNumberFormat="1" applyFont="1" applyFill="1" applyBorder="1" applyAlignment="1">
      <alignment horizontal="center" vertical="center"/>
    </xf>
    <xf numFmtId="176" fontId="1" fillId="6" borderId="4" xfId="0" applyNumberFormat="1" applyFont="1" applyFill="1" applyBorder="1" applyAlignment="1">
      <alignment horizontal="center" vertical="center"/>
    </xf>
    <xf numFmtId="176" fontId="1" fillId="6" borderId="32" xfId="0" applyNumberFormat="1" applyFont="1" applyFill="1" applyBorder="1" applyAlignment="1">
      <alignment horizontal="center" vertical="center"/>
    </xf>
    <xf numFmtId="176" fontId="5" fillId="2" borderId="35" xfId="0" applyNumberFormat="1" applyFont="1" applyFill="1" applyBorder="1">
      <alignment vertical="center"/>
    </xf>
    <xf numFmtId="0" fontId="5" fillId="2" borderId="33" xfId="0" applyFont="1" applyFill="1" applyBorder="1">
      <alignment vertical="center"/>
    </xf>
    <xf numFmtId="0" fontId="5" fillId="2" borderId="34" xfId="0" applyFont="1" applyFill="1" applyBorder="1">
      <alignment vertical="center"/>
    </xf>
    <xf numFmtId="38" fontId="5" fillId="6" borderId="47" xfId="2" applyFont="1" applyFill="1" applyBorder="1" applyAlignment="1">
      <alignment vertical="center"/>
    </xf>
    <xf numFmtId="38" fontId="5" fillId="7" borderId="37" xfId="2" applyFont="1" applyFill="1" applyBorder="1" applyAlignment="1">
      <alignment vertical="center"/>
    </xf>
    <xf numFmtId="38" fontId="5" fillId="6" borderId="33" xfId="2" applyFont="1" applyFill="1" applyBorder="1" applyAlignment="1">
      <alignment vertical="center"/>
    </xf>
    <xf numFmtId="38" fontId="5" fillId="6" borderId="34" xfId="2" applyFont="1" applyFill="1" applyBorder="1" applyAlignment="1">
      <alignment vertical="center"/>
    </xf>
    <xf numFmtId="176" fontId="5" fillId="5" borderId="15" xfId="0" applyNumberFormat="1" applyFont="1" applyFill="1" applyBorder="1">
      <alignment vertical="center"/>
    </xf>
    <xf numFmtId="176" fontId="5" fillId="5" borderId="16" xfId="0" applyNumberFormat="1" applyFont="1" applyFill="1" applyBorder="1">
      <alignment vertical="center"/>
    </xf>
    <xf numFmtId="0" fontId="1" fillId="0" borderId="39" xfId="0" applyFont="1" applyBorder="1" applyAlignment="1">
      <alignment horizontal="center" vertical="center"/>
    </xf>
    <xf numFmtId="0" fontId="1" fillId="0" borderId="2" xfId="0" applyFont="1" applyBorder="1" applyAlignment="1">
      <alignment horizontal="center" vertical="center"/>
    </xf>
    <xf numFmtId="0" fontId="1" fillId="0" borderId="40" xfId="0" applyFont="1" applyBorder="1" applyAlignment="1">
      <alignment horizontal="center" vertical="center"/>
    </xf>
    <xf numFmtId="38" fontId="5" fillId="6" borderId="19" xfId="2" applyFont="1" applyFill="1" applyBorder="1" applyAlignment="1">
      <alignment vertical="center"/>
    </xf>
    <xf numFmtId="38" fontId="5" fillId="6" borderId="3" xfId="2" applyFont="1" applyFill="1" applyBorder="1" applyAlignment="1">
      <alignment vertical="center"/>
    </xf>
    <xf numFmtId="38" fontId="5" fillId="6" borderId="4" xfId="2" applyFont="1" applyFill="1" applyBorder="1" applyAlignment="1">
      <alignment vertical="center"/>
    </xf>
    <xf numFmtId="38" fontId="5" fillId="6" borderId="32" xfId="2" applyFont="1" applyFill="1" applyBorder="1" applyAlignment="1">
      <alignment vertical="center"/>
    </xf>
    <xf numFmtId="38" fontId="5" fillId="7" borderId="17" xfId="2" applyFont="1" applyFill="1" applyBorder="1" applyAlignment="1">
      <alignment vertical="center"/>
    </xf>
    <xf numFmtId="176" fontId="5" fillId="2" borderId="39" xfId="0" applyNumberFormat="1" applyFont="1" applyFill="1" applyBorder="1">
      <alignment vertical="center"/>
    </xf>
    <xf numFmtId="0" fontId="5" fillId="2" borderId="2" xfId="0" applyFont="1" applyFill="1" applyBorder="1">
      <alignment vertical="center"/>
    </xf>
    <xf numFmtId="0" fontId="5" fillId="2" borderId="40" xfId="0" applyFont="1" applyFill="1" applyBorder="1">
      <alignment vertical="center"/>
    </xf>
    <xf numFmtId="176" fontId="5" fillId="5" borderId="4" xfId="0" applyNumberFormat="1" applyFont="1" applyFill="1" applyBorder="1">
      <alignment vertical="center"/>
    </xf>
    <xf numFmtId="0" fontId="5" fillId="5" borderId="4" xfId="0" applyFont="1" applyFill="1" applyBorder="1">
      <alignment vertical="center"/>
    </xf>
    <xf numFmtId="38" fontId="5" fillId="6" borderId="18" xfId="2" applyFont="1" applyFill="1" applyBorder="1" applyAlignment="1">
      <alignment vertical="center"/>
    </xf>
    <xf numFmtId="176" fontId="5" fillId="2" borderId="15" xfId="0" applyNumberFormat="1" applyFont="1" applyFill="1" applyBorder="1">
      <alignment vertical="center"/>
    </xf>
    <xf numFmtId="176" fontId="5" fillId="2" borderId="16" xfId="0" applyNumberFormat="1" applyFont="1" applyFill="1" applyBorder="1">
      <alignment vertical="center"/>
    </xf>
    <xf numFmtId="0" fontId="1" fillId="5" borderId="4" xfId="0" applyFont="1" applyFill="1" applyBorder="1" applyAlignment="1">
      <alignment horizontal="center" vertical="center"/>
    </xf>
    <xf numFmtId="177" fontId="5" fillId="6" borderId="19" xfId="2" applyNumberFormat="1" applyFont="1" applyFill="1" applyBorder="1" applyAlignment="1">
      <alignment vertical="center"/>
    </xf>
    <xf numFmtId="176" fontId="1" fillId="6" borderId="18" xfId="0" applyNumberFormat="1" applyFont="1" applyFill="1" applyBorder="1" applyAlignment="1">
      <alignment horizontal="right" vertical="center"/>
    </xf>
    <xf numFmtId="38" fontId="5" fillId="4" borderId="17" xfId="2" applyFont="1" applyFill="1" applyBorder="1" applyAlignment="1">
      <alignment vertical="center"/>
    </xf>
    <xf numFmtId="176" fontId="1" fillId="4" borderId="4" xfId="0" applyNumberFormat="1" applyFont="1" applyFill="1" applyBorder="1" applyAlignment="1">
      <alignment horizontal="center" vertical="center"/>
    </xf>
    <xf numFmtId="176" fontId="1" fillId="4" borderId="32" xfId="0" applyNumberFormat="1" applyFont="1" applyFill="1" applyBorder="1" applyAlignment="1">
      <alignment horizontal="center" vertical="center"/>
    </xf>
    <xf numFmtId="176" fontId="5" fillId="4" borderId="39" xfId="0" applyNumberFormat="1" applyFont="1" applyFill="1" applyBorder="1">
      <alignment vertical="center"/>
    </xf>
    <xf numFmtId="0" fontId="5" fillId="4" borderId="2" xfId="0" applyFont="1" applyFill="1" applyBorder="1">
      <alignment vertical="center"/>
    </xf>
    <xf numFmtId="0" fontId="5" fillId="4" borderId="40" xfId="0" applyFont="1" applyFill="1" applyBorder="1">
      <alignment vertical="center"/>
    </xf>
    <xf numFmtId="0" fontId="1" fillId="4" borderId="4" xfId="0" applyFont="1" applyFill="1" applyBorder="1" applyAlignment="1">
      <alignment horizontal="center" vertical="center"/>
    </xf>
    <xf numFmtId="38" fontId="5" fillId="4" borderId="19" xfId="2" applyFont="1" applyFill="1" applyBorder="1" applyAlignment="1">
      <alignment vertical="center"/>
    </xf>
    <xf numFmtId="176" fontId="1" fillId="4" borderId="18" xfId="0" applyNumberFormat="1" applyFont="1" applyFill="1" applyBorder="1" applyAlignment="1">
      <alignment horizontal="center" vertical="center"/>
    </xf>
    <xf numFmtId="177" fontId="5" fillId="4" borderId="39" xfId="0" applyNumberFormat="1" applyFont="1" applyFill="1" applyBorder="1">
      <alignment vertical="center"/>
    </xf>
    <xf numFmtId="177" fontId="5" fillId="4" borderId="2" xfId="0" applyNumberFormat="1" applyFont="1" applyFill="1" applyBorder="1">
      <alignment vertical="center"/>
    </xf>
    <xf numFmtId="177" fontId="5" fillId="4" borderId="40" xfId="0" applyNumberFormat="1" applyFont="1" applyFill="1" applyBorder="1">
      <alignment vertical="center"/>
    </xf>
    <xf numFmtId="177" fontId="5" fillId="4" borderId="19" xfId="2" applyNumberFormat="1" applyFont="1" applyFill="1" applyBorder="1" applyAlignment="1">
      <alignment vertical="center"/>
    </xf>
    <xf numFmtId="176" fontId="1" fillId="4" borderId="17" xfId="0" applyNumberFormat="1" applyFont="1" applyFill="1" applyBorder="1" applyAlignment="1">
      <alignment horizontal="center" vertical="center"/>
    </xf>
    <xf numFmtId="176" fontId="5" fillId="4" borderId="15" xfId="0" applyNumberFormat="1" applyFont="1" applyFill="1" applyBorder="1">
      <alignment vertical="center"/>
    </xf>
    <xf numFmtId="176" fontId="5" fillId="4" borderId="16" xfId="0" applyNumberFormat="1" applyFont="1" applyFill="1" applyBorder="1">
      <alignment vertical="center"/>
    </xf>
    <xf numFmtId="187" fontId="5" fillId="4" borderId="4" xfId="2" applyNumberFormat="1" applyFont="1" applyFill="1" applyBorder="1" applyAlignment="1">
      <alignment vertical="center"/>
    </xf>
    <xf numFmtId="187" fontId="5" fillId="4" borderId="32" xfId="2" applyNumberFormat="1" applyFont="1" applyFill="1" applyBorder="1" applyAlignment="1">
      <alignment vertical="center"/>
    </xf>
    <xf numFmtId="177" fontId="1" fillId="4" borderId="39" xfId="0" applyNumberFormat="1" applyFont="1" applyFill="1" applyBorder="1" applyAlignment="1">
      <alignment horizontal="right" vertical="center"/>
    </xf>
    <xf numFmtId="177" fontId="1" fillId="4" borderId="2" xfId="0" applyNumberFormat="1" applyFont="1" applyFill="1" applyBorder="1" applyAlignment="1">
      <alignment horizontal="right" vertical="center"/>
    </xf>
    <xf numFmtId="177" fontId="1" fillId="4" borderId="40" xfId="0" applyNumberFormat="1" applyFont="1" applyFill="1" applyBorder="1" applyAlignment="1">
      <alignment horizontal="right" vertical="center"/>
    </xf>
    <xf numFmtId="177" fontId="5" fillId="4" borderId="15" xfId="2" applyNumberFormat="1" applyFont="1" applyFill="1" applyBorder="1" applyAlignment="1">
      <alignment vertical="center"/>
    </xf>
    <xf numFmtId="177" fontId="5" fillId="4" borderId="16" xfId="2" applyNumberFormat="1" applyFont="1" applyFill="1" applyBorder="1" applyAlignment="1">
      <alignment vertical="center"/>
    </xf>
    <xf numFmtId="176" fontId="5" fillId="4" borderId="4" xfId="0" applyNumberFormat="1" applyFont="1" applyFill="1" applyBorder="1">
      <alignment vertical="center"/>
    </xf>
    <xf numFmtId="38" fontId="5" fillId="4" borderId="18" xfId="2" applyFont="1" applyFill="1" applyBorder="1" applyAlignment="1">
      <alignment vertical="center"/>
    </xf>
    <xf numFmtId="177" fontId="5" fillId="4" borderId="14" xfId="0" applyNumberFormat="1" applyFont="1" applyFill="1" applyBorder="1" applyAlignment="1">
      <alignment horizontal="right" vertical="center"/>
    </xf>
    <xf numFmtId="177" fontId="5" fillId="4" borderId="15" xfId="0" applyNumberFormat="1" applyFont="1" applyFill="1" applyBorder="1" applyAlignment="1">
      <alignment horizontal="right" vertical="center"/>
    </xf>
    <xf numFmtId="177" fontId="5" fillId="4" borderId="16" xfId="0" applyNumberFormat="1" applyFont="1" applyFill="1" applyBorder="1" applyAlignment="1">
      <alignment horizontal="right" vertical="center"/>
    </xf>
    <xf numFmtId="176" fontId="5" fillId="4" borderId="18" xfId="0" applyNumberFormat="1" applyFont="1" applyFill="1" applyBorder="1" applyAlignment="1">
      <alignment horizontal="right" vertical="center"/>
    </xf>
    <xf numFmtId="38" fontId="5" fillId="4" borderId="15" xfId="2" applyFont="1" applyFill="1" applyBorder="1" applyAlignment="1">
      <alignment vertical="center"/>
    </xf>
    <xf numFmtId="38" fontId="5" fillId="4" borderId="16" xfId="2" applyFont="1" applyFill="1" applyBorder="1" applyAlignment="1">
      <alignment vertical="center"/>
    </xf>
    <xf numFmtId="38" fontId="5" fillId="4" borderId="39" xfId="0" applyNumberFormat="1" applyFont="1" applyFill="1" applyBorder="1">
      <alignment vertical="center"/>
    </xf>
    <xf numFmtId="177" fontId="5" fillId="4" borderId="24" xfId="2" applyNumberFormat="1" applyFont="1" applyFill="1" applyBorder="1" applyAlignment="1">
      <alignment vertical="center"/>
    </xf>
    <xf numFmtId="177" fontId="5" fillId="4" borderId="25" xfId="2" applyNumberFormat="1" applyFont="1" applyFill="1" applyBorder="1" applyAlignment="1">
      <alignment vertical="center"/>
    </xf>
    <xf numFmtId="177" fontId="5" fillId="4" borderId="26" xfId="2" applyNumberFormat="1" applyFont="1" applyFill="1" applyBorder="1" applyAlignment="1">
      <alignment vertical="center"/>
    </xf>
    <xf numFmtId="38" fontId="11" fillId="4" borderId="19" xfId="2" applyFont="1" applyFill="1" applyBorder="1" applyAlignment="1">
      <alignment horizontal="center" vertical="center"/>
    </xf>
    <xf numFmtId="0" fontId="1" fillId="2" borderId="21" xfId="0" applyFont="1" applyFill="1" applyBorder="1" applyAlignment="1">
      <alignment horizontal="center" vertical="center" textRotation="255"/>
    </xf>
    <xf numFmtId="0" fontId="1" fillId="2" borderId="22" xfId="0" applyFont="1" applyFill="1" applyBorder="1" applyAlignment="1">
      <alignment horizontal="center" vertical="center" textRotation="255"/>
    </xf>
    <xf numFmtId="176" fontId="5" fillId="4" borderId="21" xfId="0" applyNumberFormat="1" applyFont="1" applyFill="1" applyBorder="1">
      <alignment vertical="center"/>
    </xf>
    <xf numFmtId="0" fontId="5" fillId="4" borderId="12" xfId="0" applyFont="1" applyFill="1" applyBorder="1">
      <alignment vertical="center"/>
    </xf>
    <xf numFmtId="0" fontId="5" fillId="4" borderId="13" xfId="0" applyFont="1" applyFill="1" applyBorder="1">
      <alignment vertical="center"/>
    </xf>
    <xf numFmtId="176" fontId="5" fillId="4" borderId="25" xfId="0" applyNumberFormat="1" applyFont="1" applyFill="1" applyBorder="1">
      <alignment vertical="center"/>
    </xf>
    <xf numFmtId="176" fontId="5" fillId="4" borderId="18" xfId="0" applyNumberFormat="1" applyFont="1" applyFill="1" applyBorder="1">
      <alignment vertical="center"/>
    </xf>
    <xf numFmtId="176" fontId="1" fillId="4" borderId="5" xfId="0" applyNumberFormat="1" applyFont="1" applyFill="1" applyBorder="1" applyAlignment="1">
      <alignment horizontal="right" vertical="center"/>
    </xf>
    <xf numFmtId="176" fontId="1" fillId="4" borderId="18" xfId="0" applyNumberFormat="1" applyFont="1" applyFill="1" applyBorder="1" applyAlignment="1">
      <alignment horizontal="right" vertical="center"/>
    </xf>
    <xf numFmtId="176" fontId="5" fillId="4" borderId="3" xfId="0" applyNumberFormat="1" applyFont="1" applyFill="1" applyBorder="1" applyAlignment="1">
      <alignment horizontal="right" vertical="center"/>
    </xf>
    <xf numFmtId="176" fontId="5" fillId="4" borderId="4" xfId="0" applyNumberFormat="1" applyFont="1" applyFill="1" applyBorder="1" applyAlignment="1">
      <alignment horizontal="right" vertical="center"/>
    </xf>
    <xf numFmtId="176" fontId="5" fillId="4" borderId="5" xfId="0" applyNumberFormat="1" applyFont="1" applyFill="1" applyBorder="1" applyAlignment="1">
      <alignment horizontal="right" vertical="center"/>
    </xf>
    <xf numFmtId="176" fontId="5" fillId="4" borderId="3" xfId="0" applyNumberFormat="1" applyFont="1" applyFill="1" applyBorder="1">
      <alignment vertical="center"/>
    </xf>
    <xf numFmtId="176" fontId="5" fillId="4" borderId="19" xfId="0" applyNumberFormat="1" applyFont="1" applyFill="1" applyBorder="1" applyAlignment="1">
      <alignment horizontal="right" vertical="center"/>
    </xf>
    <xf numFmtId="176" fontId="5" fillId="4" borderId="15" xfId="0" applyNumberFormat="1" applyFont="1" applyFill="1" applyBorder="1" applyAlignment="1">
      <alignment horizontal="right" vertical="center"/>
    </xf>
    <xf numFmtId="176" fontId="5" fillId="4" borderId="16" xfId="0" applyNumberFormat="1" applyFont="1" applyFill="1" applyBorder="1" applyAlignment="1">
      <alignment horizontal="right" vertical="center"/>
    </xf>
    <xf numFmtId="176" fontId="5" fillId="6" borderId="37" xfId="0" applyNumberFormat="1" applyFont="1" applyFill="1" applyBorder="1">
      <alignment vertical="center"/>
    </xf>
    <xf numFmtId="0" fontId="5" fillId="6" borderId="37" xfId="0" applyFont="1" applyFill="1" applyBorder="1">
      <alignment vertical="center"/>
    </xf>
    <xf numFmtId="176" fontId="5" fillId="6" borderId="47" xfId="0" applyNumberFormat="1" applyFont="1" applyFill="1" applyBorder="1" applyAlignment="1">
      <alignment horizontal="right" vertical="center"/>
    </xf>
    <xf numFmtId="0" fontId="5" fillId="6" borderId="47" xfId="0" applyFont="1" applyFill="1" applyBorder="1" applyAlignment="1">
      <alignment horizontal="right" vertical="center"/>
    </xf>
    <xf numFmtId="187" fontId="5" fillId="6" borderId="33" xfId="0" applyNumberFormat="1" applyFont="1" applyFill="1" applyBorder="1" applyAlignment="1">
      <alignment horizontal="right" vertical="center"/>
    </xf>
    <xf numFmtId="187" fontId="5" fillId="6" borderId="34" xfId="0" applyNumberFormat="1" applyFont="1" applyFill="1" applyBorder="1" applyAlignment="1">
      <alignment horizontal="right" vertical="center"/>
    </xf>
    <xf numFmtId="187" fontId="5" fillId="4" borderId="4" xfId="0" applyNumberFormat="1" applyFont="1" applyFill="1" applyBorder="1" applyAlignment="1">
      <alignment horizontal="right" vertical="center"/>
    </xf>
    <xf numFmtId="187" fontId="5" fillId="4" borderId="32" xfId="0" applyNumberFormat="1" applyFont="1" applyFill="1" applyBorder="1" applyAlignment="1">
      <alignment horizontal="right" vertical="center"/>
    </xf>
    <xf numFmtId="187" fontId="1" fillId="4" borderId="4" xfId="0" applyNumberFormat="1" applyFont="1" applyFill="1" applyBorder="1" applyAlignment="1">
      <alignment horizontal="right" vertical="center"/>
    </xf>
    <xf numFmtId="187" fontId="1" fillId="4" borderId="32" xfId="0" applyNumberFormat="1" applyFont="1" applyFill="1" applyBorder="1" applyAlignment="1">
      <alignment horizontal="right" vertical="center"/>
    </xf>
    <xf numFmtId="187" fontId="5" fillId="6" borderId="4" xfId="0" applyNumberFormat="1" applyFont="1" applyFill="1" applyBorder="1" applyAlignment="1">
      <alignment horizontal="right" vertical="center"/>
    </xf>
    <xf numFmtId="187" fontId="5" fillId="6" borderId="32" xfId="0" applyNumberFormat="1" applyFont="1" applyFill="1" applyBorder="1" applyAlignment="1">
      <alignment horizontal="right" vertical="center"/>
    </xf>
    <xf numFmtId="176" fontId="5" fillId="6" borderId="19" xfId="0" applyNumberFormat="1" applyFont="1" applyFill="1" applyBorder="1">
      <alignment vertical="center"/>
    </xf>
    <xf numFmtId="176" fontId="5" fillId="6" borderId="17" xfId="0" applyNumberFormat="1" applyFont="1" applyFill="1" applyBorder="1" applyAlignment="1">
      <alignment horizontal="right" vertical="center"/>
    </xf>
    <xf numFmtId="176" fontId="1" fillId="6" borderId="3" xfId="0" applyNumberFormat="1" applyFont="1" applyFill="1" applyBorder="1" applyAlignment="1">
      <alignment horizontal="center" vertical="center"/>
    </xf>
    <xf numFmtId="176" fontId="5" fillId="6" borderId="15" xfId="0" applyNumberFormat="1" applyFont="1" applyFill="1" applyBorder="1" applyAlignment="1">
      <alignment horizontal="right" vertical="center"/>
    </xf>
    <xf numFmtId="176" fontId="5" fillId="6" borderId="16" xfId="0" applyNumberFormat="1" applyFont="1" applyFill="1" applyBorder="1" applyAlignment="1">
      <alignment horizontal="right" vertical="center"/>
    </xf>
    <xf numFmtId="176" fontId="5" fillId="4" borderId="17" xfId="0" applyNumberFormat="1" applyFont="1" applyFill="1" applyBorder="1">
      <alignment vertical="center"/>
    </xf>
    <xf numFmtId="176" fontId="5" fillId="6" borderId="5" xfId="0" applyNumberFormat="1" applyFont="1" applyFill="1" applyBorder="1" applyAlignment="1">
      <alignment horizontal="right" vertical="center"/>
    </xf>
    <xf numFmtId="176" fontId="5" fillId="6" borderId="18" xfId="0" applyNumberFormat="1" applyFont="1" applyFill="1" applyBorder="1" applyAlignment="1">
      <alignment horizontal="right" vertical="center"/>
    </xf>
    <xf numFmtId="176" fontId="5" fillId="6" borderId="15" xfId="0" applyNumberFormat="1" applyFont="1" applyFill="1" applyBorder="1">
      <alignment vertical="center"/>
    </xf>
    <xf numFmtId="176" fontId="5" fillId="6" borderId="16" xfId="0" applyNumberFormat="1" applyFont="1" applyFill="1" applyBorder="1">
      <alignment vertical="center"/>
    </xf>
    <xf numFmtId="176" fontId="1" fillId="6" borderId="5" xfId="0" applyNumberFormat="1" applyFont="1" applyFill="1" applyBorder="1" applyAlignment="1">
      <alignment horizontal="center" vertical="center"/>
    </xf>
    <xf numFmtId="176" fontId="5" fillId="6" borderId="18" xfId="0" applyNumberFormat="1" applyFont="1" applyFill="1" applyBorder="1">
      <alignment vertical="center"/>
    </xf>
    <xf numFmtId="176" fontId="1" fillId="4" borderId="3" xfId="0" applyNumberFormat="1" applyFont="1" applyFill="1" applyBorder="1" applyAlignment="1">
      <alignment horizontal="right" vertical="center"/>
    </xf>
    <xf numFmtId="176" fontId="5" fillId="4" borderId="19" xfId="0" applyNumberFormat="1" applyFont="1" applyFill="1" applyBorder="1">
      <alignment vertical="center"/>
    </xf>
    <xf numFmtId="176" fontId="1" fillId="6" borderId="5" xfId="0" applyNumberFormat="1" applyFont="1" applyFill="1" applyBorder="1" applyAlignment="1">
      <alignment horizontal="right" vertical="center"/>
    </xf>
    <xf numFmtId="176" fontId="1" fillId="6" borderId="3" xfId="0" applyNumberFormat="1" applyFont="1" applyFill="1" applyBorder="1" applyAlignment="1">
      <alignment horizontal="right" vertical="center"/>
    </xf>
    <xf numFmtId="176" fontId="5" fillId="0" borderId="39" xfId="0" applyNumberFormat="1" applyFont="1" applyBorder="1">
      <alignment vertical="center"/>
    </xf>
    <xf numFmtId="176" fontId="5" fillId="0" borderId="2" xfId="0" applyNumberFormat="1" applyFont="1" applyBorder="1">
      <alignment vertical="center"/>
    </xf>
    <xf numFmtId="176" fontId="5" fillId="0" borderId="40" xfId="0" applyNumberFormat="1" applyFont="1" applyBorder="1">
      <alignment vertical="center"/>
    </xf>
    <xf numFmtId="176" fontId="5" fillId="0" borderId="41" xfId="0" applyNumberFormat="1" applyFont="1" applyBorder="1">
      <alignment vertical="center"/>
    </xf>
    <xf numFmtId="176" fontId="5" fillId="0" borderId="11" xfId="0" applyNumberFormat="1" applyFont="1" applyBorder="1">
      <alignment vertical="center"/>
    </xf>
    <xf numFmtId="176" fontId="5" fillId="0" borderId="42" xfId="0" applyNumberFormat="1" applyFont="1" applyBorder="1">
      <alignment vertical="center"/>
    </xf>
    <xf numFmtId="176" fontId="5" fillId="2" borderId="33" xfId="0" applyNumberFormat="1" applyFont="1" applyFill="1" applyBorder="1">
      <alignment vertical="center"/>
    </xf>
    <xf numFmtId="176" fontId="5" fillId="2" borderId="34" xfId="0" applyNumberFormat="1" applyFont="1" applyFill="1" applyBorder="1">
      <alignment vertical="center"/>
    </xf>
    <xf numFmtId="0" fontId="5" fillId="4" borderId="4" xfId="0" applyFont="1" applyFill="1" applyBorder="1">
      <alignment vertical="center"/>
    </xf>
    <xf numFmtId="176" fontId="5" fillId="4" borderId="35" xfId="0" applyNumberFormat="1" applyFont="1" applyFill="1" applyBorder="1">
      <alignment vertical="center"/>
    </xf>
    <xf numFmtId="0" fontId="5" fillId="4" borderId="33" xfId="0" applyFont="1" applyFill="1" applyBorder="1">
      <alignment vertical="center"/>
    </xf>
    <xf numFmtId="176" fontId="5" fillId="4" borderId="41" xfId="0" applyNumberFormat="1" applyFont="1" applyFill="1" applyBorder="1">
      <alignment vertical="center"/>
    </xf>
    <xf numFmtId="176" fontId="5" fillId="4" borderId="11" xfId="0" applyNumberFormat="1" applyFont="1" applyFill="1" applyBorder="1">
      <alignment vertical="center"/>
    </xf>
    <xf numFmtId="176" fontId="5" fillId="4" borderId="42" xfId="0" applyNumberFormat="1" applyFont="1" applyFill="1" applyBorder="1">
      <alignment vertical="center"/>
    </xf>
    <xf numFmtId="176" fontId="5" fillId="4" borderId="30" xfId="0" applyNumberFormat="1" applyFont="1" applyFill="1" applyBorder="1">
      <alignment vertical="center"/>
    </xf>
    <xf numFmtId="176" fontId="5" fillId="4" borderId="32" xfId="0" applyNumberFormat="1" applyFont="1" applyFill="1" applyBorder="1">
      <alignment vertical="center"/>
    </xf>
    <xf numFmtId="0" fontId="5" fillId="4" borderId="11" xfId="0" applyFont="1" applyFill="1" applyBorder="1">
      <alignment vertical="center"/>
    </xf>
    <xf numFmtId="0" fontId="5" fillId="4" borderId="42" xfId="0" applyFont="1" applyFill="1" applyBorder="1">
      <alignment vertical="center"/>
    </xf>
    <xf numFmtId="176" fontId="1" fillId="4" borderId="39" xfId="0" applyNumberFormat="1" applyFont="1" applyFill="1" applyBorder="1" applyAlignment="1">
      <alignment horizontal="right" vertical="center"/>
    </xf>
    <xf numFmtId="176" fontId="1" fillId="4" borderId="2" xfId="0" applyNumberFormat="1" applyFont="1" applyFill="1" applyBorder="1" applyAlignment="1">
      <alignment horizontal="right" vertical="center"/>
    </xf>
    <xf numFmtId="176" fontId="1" fillId="4" borderId="40" xfId="0" applyNumberFormat="1" applyFont="1" applyFill="1" applyBorder="1" applyAlignment="1">
      <alignment horizontal="right" vertical="center"/>
    </xf>
    <xf numFmtId="176" fontId="11" fillId="4" borderId="19" xfId="0" applyNumberFormat="1" applyFont="1" applyFill="1" applyBorder="1" applyAlignment="1">
      <alignment horizontal="center" vertical="center"/>
    </xf>
    <xf numFmtId="0" fontId="1" fillId="2" borderId="43" xfId="0" applyFont="1" applyFill="1" applyBorder="1" applyAlignment="1">
      <alignment horizontal="center" vertical="center" textRotation="255"/>
    </xf>
    <xf numFmtId="0" fontId="1" fillId="2" borderId="44" xfId="0" applyFont="1" applyFill="1" applyBorder="1" applyAlignment="1">
      <alignment horizontal="center" vertical="center" textRotation="255"/>
    </xf>
    <xf numFmtId="176" fontId="1" fillId="4" borderId="5" xfId="0" applyNumberFormat="1" applyFont="1" applyFill="1" applyBorder="1" applyAlignment="1">
      <alignment horizontal="center" vertical="center"/>
    </xf>
    <xf numFmtId="0" fontId="5" fillId="4" borderId="15" xfId="0" applyFont="1" applyFill="1" applyBorder="1">
      <alignment vertical="center"/>
    </xf>
    <xf numFmtId="0" fontId="5" fillId="4" borderId="16" xfId="0" applyFont="1" applyFill="1" applyBorder="1">
      <alignment vertical="center"/>
    </xf>
    <xf numFmtId="0" fontId="1" fillId="0" borderId="38" xfId="0" applyFont="1" applyBorder="1" applyAlignment="1">
      <alignment horizontal="center" vertical="center"/>
    </xf>
    <xf numFmtId="0" fontId="1" fillId="0" borderId="46" xfId="0" applyFont="1" applyBorder="1" applyAlignment="1">
      <alignment horizontal="center" vertical="center"/>
    </xf>
    <xf numFmtId="176" fontId="1" fillId="4" borderId="29" xfId="0" applyNumberFormat="1" applyFont="1" applyFill="1" applyBorder="1" applyAlignment="1">
      <alignment horizontal="right" vertical="center"/>
    </xf>
    <xf numFmtId="176" fontId="1" fillId="4" borderId="25" xfId="0" applyNumberFormat="1" applyFont="1" applyFill="1" applyBorder="1" applyAlignment="1">
      <alignment horizontal="right" vertical="center"/>
    </xf>
    <xf numFmtId="176" fontId="1" fillId="4" borderId="31" xfId="0" applyNumberFormat="1" applyFont="1" applyFill="1" applyBorder="1" applyAlignment="1">
      <alignment horizontal="right" vertical="center"/>
    </xf>
    <xf numFmtId="176" fontId="1" fillId="4" borderId="26" xfId="0" applyNumberFormat="1" applyFont="1" applyFill="1" applyBorder="1" applyAlignment="1">
      <alignment horizontal="right" vertical="center"/>
    </xf>
    <xf numFmtId="176" fontId="1" fillId="4" borderId="36" xfId="0" applyNumberFormat="1" applyFont="1" applyFill="1" applyBorder="1" applyAlignment="1">
      <alignment horizontal="right" vertical="center"/>
    </xf>
    <xf numFmtId="187" fontId="1" fillId="4" borderId="25" xfId="0" applyNumberFormat="1" applyFont="1" applyFill="1" applyBorder="1" applyAlignment="1">
      <alignment horizontal="right" vertical="center"/>
    </xf>
    <xf numFmtId="187" fontId="1" fillId="4" borderId="31" xfId="0" applyNumberFormat="1" applyFont="1" applyFill="1" applyBorder="1" applyAlignment="1">
      <alignment horizontal="right"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45" xfId="0" applyFont="1" applyBorder="1" applyAlignment="1">
      <alignment horizontal="center" vertical="center"/>
    </xf>
    <xf numFmtId="12" fontId="2" fillId="0" borderId="0" xfId="0" applyNumberFormat="1" applyFont="1" applyAlignment="1">
      <alignment horizontal="center" vertical="center"/>
    </xf>
    <xf numFmtId="49" fontId="2" fillId="0" borderId="17" xfId="0" applyNumberFormat="1" applyFont="1" applyBorder="1" applyAlignment="1">
      <alignment horizontal="center" vertical="center"/>
    </xf>
    <xf numFmtId="49" fontId="2" fillId="0" borderId="20" xfId="0" applyNumberFormat="1" applyFont="1" applyBorder="1" applyAlignment="1">
      <alignment horizontal="center" vertical="center"/>
    </xf>
    <xf numFmtId="9" fontId="2" fillId="0" borderId="4" xfId="1" applyFont="1" applyBorder="1" applyAlignment="1">
      <alignment horizontal="center" vertical="center"/>
    </xf>
    <xf numFmtId="182" fontId="2" fillId="0" borderId="4" xfId="0" applyNumberFormat="1" applyFont="1" applyBorder="1" applyAlignment="1">
      <alignment horizontal="left" vertical="center"/>
    </xf>
    <xf numFmtId="0" fontId="1" fillId="0" borderId="6" xfId="0" applyFont="1" applyBorder="1" applyAlignment="1">
      <alignment horizontal="left" vertical="center"/>
    </xf>
    <xf numFmtId="0" fontId="1" fillId="0" borderId="2" xfId="0" applyFont="1" applyBorder="1" applyAlignment="1">
      <alignment horizontal="left" vertical="center"/>
    </xf>
    <xf numFmtId="0" fontId="1" fillId="0" borderId="1" xfId="0" applyFont="1" applyBorder="1" applyAlignment="1">
      <alignment horizontal="left" vertical="center"/>
    </xf>
    <xf numFmtId="12" fontId="1" fillId="0" borderId="11" xfId="0" applyNumberFormat="1" applyFont="1" applyBorder="1" applyAlignment="1">
      <alignment horizontal="center" vertical="center"/>
    </xf>
    <xf numFmtId="179" fontId="1" fillId="0" borderId="3" xfId="0" applyNumberFormat="1" applyFont="1" applyBorder="1" applyAlignment="1">
      <alignment horizontal="right" vertical="center"/>
    </xf>
    <xf numFmtId="179" fontId="1" fillId="0" borderId="4" xfId="0" applyNumberFormat="1" applyFont="1" applyBorder="1" applyAlignment="1">
      <alignment horizontal="right" vertical="center"/>
    </xf>
    <xf numFmtId="179" fontId="1" fillId="0" borderId="5" xfId="0" applyNumberFormat="1" applyFont="1" applyBorder="1" applyAlignment="1">
      <alignment horizontal="right" vertical="center"/>
    </xf>
    <xf numFmtId="185" fontId="1" fillId="0" borderId="6" xfId="1" applyNumberFormat="1" applyFont="1" applyBorder="1" applyAlignment="1">
      <alignment horizontal="right" vertical="center"/>
    </xf>
    <xf numFmtId="185" fontId="1" fillId="0" borderId="2" xfId="1" applyNumberFormat="1" applyFont="1" applyBorder="1" applyAlignment="1">
      <alignment horizontal="right" vertical="center"/>
    </xf>
    <xf numFmtId="185" fontId="1" fillId="0" borderId="1" xfId="1" applyNumberFormat="1" applyFont="1" applyBorder="1" applyAlignment="1">
      <alignment horizontal="right"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186" fontId="21" fillId="0" borderId="3" xfId="0" applyNumberFormat="1" applyFont="1" applyBorder="1" applyAlignment="1">
      <alignment horizontal="center" vertical="center"/>
    </xf>
    <xf numFmtId="186" fontId="21" fillId="0" borderId="4" xfId="0" applyNumberFormat="1" applyFont="1" applyBorder="1" applyAlignment="1">
      <alignment horizontal="center" vertical="center"/>
    </xf>
    <xf numFmtId="186" fontId="21" fillId="0" borderId="5" xfId="0" applyNumberFormat="1" applyFont="1" applyBorder="1" applyAlignment="1">
      <alignment horizontal="center" vertical="center"/>
    </xf>
    <xf numFmtId="183" fontId="13" fillId="0" borderId="0" xfId="0" applyNumberFormat="1" applyFont="1" applyAlignment="1">
      <alignment horizontal="center" vertical="center"/>
    </xf>
    <xf numFmtId="38" fontId="21" fillId="0" borderId="4" xfId="2" applyFont="1" applyBorder="1" applyAlignment="1">
      <alignment horizontal="right" vertical="center"/>
    </xf>
    <xf numFmtId="9" fontId="1" fillId="0" borderId="0" xfId="1" applyFont="1" applyBorder="1" applyAlignment="1">
      <alignment horizontal="center" vertical="center"/>
    </xf>
    <xf numFmtId="180" fontId="1" fillId="0" borderId="11" xfId="1" applyNumberFormat="1" applyFont="1" applyBorder="1" applyAlignment="1">
      <alignment horizontal="center" vertical="center"/>
    </xf>
    <xf numFmtId="181" fontId="1" fillId="0" borderId="11" xfId="1" applyNumberFormat="1" applyFont="1" applyBorder="1" applyAlignment="1">
      <alignment horizontal="center" vertical="center"/>
    </xf>
    <xf numFmtId="0" fontId="1" fillId="0" borderId="7" xfId="0" applyFont="1" applyBorder="1" applyAlignment="1">
      <alignment horizontal="center" vertical="center"/>
    </xf>
    <xf numFmtId="0" fontId="1" fillId="0" borderId="11" xfId="0" applyFont="1" applyBorder="1" applyAlignment="1">
      <alignment horizontal="center" vertical="center"/>
    </xf>
    <xf numFmtId="0" fontId="1" fillId="0" borderId="8" xfId="0" applyFont="1" applyBorder="1" applyAlignment="1">
      <alignment horizontal="center" vertical="center"/>
    </xf>
    <xf numFmtId="178" fontId="1" fillId="0" borderId="9" xfId="0" applyNumberFormat="1" applyFont="1" applyBorder="1" applyAlignment="1">
      <alignment horizontal="right" vertical="center"/>
    </xf>
    <xf numFmtId="178" fontId="1" fillId="0" borderId="0" xfId="0" applyNumberFormat="1" applyFont="1" applyAlignment="1">
      <alignment horizontal="right" vertical="center"/>
    </xf>
    <xf numFmtId="178" fontId="1" fillId="0" borderId="10" xfId="0" applyNumberFormat="1" applyFont="1" applyBorder="1" applyAlignment="1">
      <alignment horizontal="right" vertical="center"/>
    </xf>
    <xf numFmtId="181" fontId="1" fillId="0" borderId="4" xfId="0" applyNumberFormat="1" applyFont="1" applyBorder="1" applyAlignment="1">
      <alignment horizontal="left" vertical="center"/>
    </xf>
    <xf numFmtId="9" fontId="1" fillId="0" borderId="0" xfId="0" applyNumberFormat="1" applyFont="1" applyAlignment="1">
      <alignment horizontal="center" vertical="center"/>
    </xf>
    <xf numFmtId="0" fontId="1" fillId="0" borderId="0" xfId="0" applyFont="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178" fontId="2" fillId="0" borderId="0" xfId="0" applyNumberFormat="1" applyFont="1" applyAlignment="1">
      <alignment horizontal="center" vertical="center"/>
    </xf>
    <xf numFmtId="38" fontId="21" fillId="0" borderId="15" xfId="2" applyFont="1" applyBorder="1" applyAlignment="1">
      <alignment horizontal="right" vertical="center"/>
    </xf>
    <xf numFmtId="0" fontId="21" fillId="0" borderId="7" xfId="0" applyFont="1" applyBorder="1" applyAlignment="1">
      <alignment horizontal="right" vertical="center"/>
    </xf>
    <xf numFmtId="0" fontId="21" fillId="0" borderId="11" xfId="0" applyFont="1" applyBorder="1" applyAlignment="1">
      <alignment horizontal="right" vertical="center"/>
    </xf>
    <xf numFmtId="0" fontId="2" fillId="0" borderId="11" xfId="0" applyFont="1" applyBorder="1" applyAlignment="1">
      <alignment horizontal="center" vertical="center"/>
    </xf>
    <xf numFmtId="0" fontId="2" fillId="0" borderId="8" xfId="0" applyFont="1" applyBorder="1" applyAlignment="1">
      <alignment horizontal="center" vertical="center"/>
    </xf>
    <xf numFmtId="0" fontId="21" fillId="0" borderId="6" xfId="0" applyFont="1" applyBorder="1" applyAlignment="1">
      <alignment horizontal="right" vertical="center"/>
    </xf>
    <xf numFmtId="0" fontId="21" fillId="0" borderId="2" xfId="0" applyFont="1" applyBorder="1" applyAlignment="1">
      <alignment horizontal="right" vertical="center"/>
    </xf>
    <xf numFmtId="176" fontId="1" fillId="0" borderId="28" xfId="0" applyNumberFormat="1" applyFont="1" applyBorder="1" applyAlignment="1">
      <alignment horizontal="center" vertical="center"/>
    </xf>
    <xf numFmtId="38" fontId="5" fillId="0" borderId="15" xfId="2" applyFont="1" applyBorder="1" applyAlignment="1">
      <alignment horizontal="right" vertical="center"/>
    </xf>
    <xf numFmtId="38" fontId="21" fillId="0" borderId="3" xfId="2" applyFont="1" applyBorder="1" applyAlignment="1">
      <alignment horizontal="right" vertical="center"/>
    </xf>
    <xf numFmtId="38" fontId="21" fillId="0" borderId="7" xfId="2" applyFont="1" applyBorder="1" applyAlignment="1">
      <alignment horizontal="right" vertical="center"/>
    </xf>
    <xf numFmtId="38" fontId="21" fillId="0" borderId="11" xfId="2" applyFont="1" applyBorder="1" applyAlignment="1">
      <alignment horizontal="right" vertical="center"/>
    </xf>
    <xf numFmtId="182" fontId="2" fillId="0" borderId="5" xfId="0" applyNumberFormat="1" applyFont="1" applyBorder="1" applyAlignment="1">
      <alignment horizontal="left" vertical="center"/>
    </xf>
    <xf numFmtId="38" fontId="1" fillId="0" borderId="0" xfId="2" applyFont="1" applyBorder="1" applyAlignment="1">
      <alignment horizontal="right" vertical="center"/>
    </xf>
    <xf numFmtId="38" fontId="1" fillId="0" borderId="51" xfId="2" applyFont="1" applyBorder="1" applyAlignment="1">
      <alignment horizontal="right" vertical="center"/>
    </xf>
    <xf numFmtId="38" fontId="1" fillId="0" borderId="2" xfId="2" applyFont="1" applyBorder="1" applyAlignment="1">
      <alignment horizontal="right" vertical="center"/>
    </xf>
    <xf numFmtId="38" fontId="1" fillId="0" borderId="40" xfId="2" applyFont="1" applyBorder="1" applyAlignment="1">
      <alignment horizontal="right" vertical="center"/>
    </xf>
    <xf numFmtId="38" fontId="1" fillId="0" borderId="28" xfId="2" applyFont="1" applyBorder="1" applyAlignment="1">
      <alignment horizontal="right" vertical="center"/>
    </xf>
    <xf numFmtId="38" fontId="1" fillId="0" borderId="49" xfId="2" applyFont="1" applyBorder="1" applyAlignment="1">
      <alignment horizontal="right" vertical="center"/>
    </xf>
    <xf numFmtId="38" fontId="1" fillId="0" borderId="2" xfId="2" applyFont="1" applyBorder="1" applyAlignment="1">
      <alignment horizontal="center" vertical="center"/>
    </xf>
    <xf numFmtId="38" fontId="1" fillId="0" borderId="11" xfId="2" applyFont="1" applyBorder="1" applyAlignment="1">
      <alignment horizontal="center" vertical="center"/>
    </xf>
    <xf numFmtId="38" fontId="1" fillId="0" borderId="28" xfId="2" applyFont="1" applyBorder="1" applyAlignment="1">
      <alignment horizontal="center" vertical="center"/>
    </xf>
    <xf numFmtId="0" fontId="5" fillId="0" borderId="2" xfId="0" applyFont="1" applyBorder="1" applyAlignment="1">
      <alignment horizontal="center" vertical="center"/>
    </xf>
    <xf numFmtId="3" fontId="1" fillId="0" borderId="11" xfId="0" applyNumberFormat="1" applyFont="1" applyBorder="1" applyAlignment="1">
      <alignment horizontal="center" vertical="center"/>
    </xf>
    <xf numFmtId="3" fontId="1" fillId="0" borderId="28" xfId="0" applyNumberFormat="1" applyFont="1" applyBorder="1" applyAlignment="1">
      <alignment horizontal="center" vertical="center"/>
    </xf>
    <xf numFmtId="38" fontId="1" fillId="0" borderId="21" xfId="2" applyFont="1" applyBorder="1" applyAlignment="1">
      <alignment horizontal="center" vertical="center"/>
    </xf>
    <xf numFmtId="38" fontId="1" fillId="0" borderId="27" xfId="2" applyFont="1" applyBorder="1" applyAlignment="1">
      <alignment horizontal="center" vertical="center"/>
    </xf>
    <xf numFmtId="38" fontId="1" fillId="0" borderId="0" xfId="2" applyFont="1" applyBorder="1" applyAlignment="1">
      <alignment horizontal="center" vertical="center"/>
    </xf>
    <xf numFmtId="0" fontId="3" fillId="0" borderId="50" xfId="0" applyFont="1" applyBorder="1" applyAlignment="1">
      <alignment horizontal="center" vertical="center" wrapText="1"/>
    </xf>
    <xf numFmtId="0" fontId="17" fillId="0" borderId="18" xfId="0" applyFont="1" applyBorder="1" applyAlignment="1">
      <alignment horizontal="center" vertical="center" wrapText="1"/>
    </xf>
    <xf numFmtId="0" fontId="17" fillId="0" borderId="50" xfId="0" applyFont="1" applyBorder="1" applyAlignment="1">
      <alignment horizontal="center" vertical="center" wrapText="1"/>
    </xf>
    <xf numFmtId="0" fontId="1" fillId="0" borderId="18" xfId="0" applyFont="1" applyBorder="1" applyAlignment="1">
      <alignment horizontal="left" vertical="center"/>
    </xf>
    <xf numFmtId="0" fontId="1" fillId="0" borderId="3" xfId="0" applyFont="1" applyBorder="1" applyAlignment="1">
      <alignment horizontal="left" vertical="center"/>
    </xf>
    <xf numFmtId="0" fontId="1" fillId="0" borderId="50" xfId="0" applyFont="1" applyBorder="1" applyAlignment="1">
      <alignment horizontal="center" vertical="center"/>
    </xf>
    <xf numFmtId="0" fontId="1" fillId="0" borderId="18" xfId="0" applyFont="1" applyBorder="1" applyAlignment="1">
      <alignment horizontal="center" vertical="center"/>
    </xf>
    <xf numFmtId="0" fontId="1" fillId="0" borderId="53" xfId="0" applyFont="1" applyBorder="1" applyAlignment="1">
      <alignment horizontal="center" vertical="center"/>
    </xf>
    <xf numFmtId="0" fontId="1" fillId="0" borderId="37" xfId="0" applyFont="1" applyBorder="1" applyAlignment="1">
      <alignment horizontal="center" vertical="center"/>
    </xf>
    <xf numFmtId="0" fontId="3" fillId="0" borderId="18" xfId="0" applyFont="1" applyBorder="1" applyAlignment="1">
      <alignment horizontal="center" vertical="center" wrapText="1"/>
    </xf>
    <xf numFmtId="0" fontId="17" fillId="0" borderId="37" xfId="0" applyFont="1" applyBorder="1" applyAlignment="1">
      <alignment horizontal="center" vertical="center" wrapText="1"/>
    </xf>
    <xf numFmtId="0" fontId="5" fillId="0" borderId="18" xfId="0" applyFont="1" applyBorder="1" applyAlignment="1">
      <alignment horizontal="left" vertical="center"/>
    </xf>
    <xf numFmtId="0" fontId="5" fillId="0" borderId="37" xfId="0" applyFont="1" applyBorder="1" applyAlignment="1">
      <alignment horizontal="left" vertical="center"/>
    </xf>
    <xf numFmtId="38" fontId="5" fillId="0" borderId="6" xfId="2" applyFont="1" applyBorder="1" applyAlignment="1">
      <alignment horizontal="right" vertical="center"/>
    </xf>
    <xf numFmtId="38" fontId="5" fillId="0" borderId="2" xfId="2" applyFont="1" applyBorder="1" applyAlignment="1">
      <alignment horizontal="right" vertical="center"/>
    </xf>
    <xf numFmtId="38" fontId="5" fillId="0" borderId="1" xfId="2" applyFont="1" applyBorder="1" applyAlignment="1">
      <alignment horizontal="right" vertical="center"/>
    </xf>
    <xf numFmtId="38" fontId="5" fillId="0" borderId="9" xfId="2" applyFont="1" applyBorder="1" applyAlignment="1">
      <alignment horizontal="right" vertical="center"/>
    </xf>
    <xf numFmtId="38" fontId="5" fillId="0" borderId="0" xfId="2" applyFont="1" applyBorder="1" applyAlignment="1">
      <alignment horizontal="right" vertical="center"/>
    </xf>
    <xf numFmtId="38" fontId="5" fillId="0" borderId="10" xfId="2" applyFont="1" applyBorder="1" applyAlignment="1">
      <alignment horizontal="right" vertical="center"/>
    </xf>
    <xf numFmtId="38" fontId="1" fillId="0" borderId="6" xfId="2" applyFont="1" applyBorder="1" applyAlignment="1">
      <alignment horizontal="right" vertical="center"/>
    </xf>
    <xf numFmtId="38" fontId="1" fillId="0" borderId="9" xfId="2" applyFont="1" applyBorder="1" applyAlignment="1">
      <alignment horizontal="right" vertical="center"/>
    </xf>
    <xf numFmtId="38" fontId="5" fillId="0" borderId="54" xfId="2" applyFont="1" applyBorder="1" applyAlignment="1">
      <alignment horizontal="right" vertical="center"/>
    </xf>
    <xf numFmtId="38" fontId="5" fillId="0" borderId="28" xfId="2" applyFont="1" applyBorder="1" applyAlignment="1">
      <alignment horizontal="right" vertical="center"/>
    </xf>
    <xf numFmtId="0" fontId="16" fillId="0" borderId="18" xfId="0" applyFont="1" applyBorder="1" applyAlignment="1">
      <alignment horizontal="center" vertical="center" wrapText="1"/>
    </xf>
    <xf numFmtId="0" fontId="16" fillId="0" borderId="18" xfId="0" applyFont="1" applyBorder="1" applyAlignment="1">
      <alignment horizontal="center" vertical="center"/>
    </xf>
    <xf numFmtId="176" fontId="1" fillId="0" borderId="6" xfId="0" applyNumberFormat="1" applyFont="1" applyBorder="1" applyAlignment="1">
      <alignment horizontal="center" vertical="center"/>
    </xf>
    <xf numFmtId="176" fontId="1" fillId="0" borderId="2" xfId="0" applyNumberFormat="1" applyFont="1" applyBorder="1" applyAlignment="1">
      <alignment horizontal="center" vertical="center"/>
    </xf>
    <xf numFmtId="176" fontId="1" fillId="0" borderId="1" xfId="0" applyNumberFormat="1" applyFont="1" applyBorder="1" applyAlignment="1">
      <alignment horizontal="center" vertical="center"/>
    </xf>
    <xf numFmtId="176" fontId="1" fillId="0" borderId="9" xfId="0" applyNumberFormat="1" applyFont="1" applyBorder="1" applyAlignment="1">
      <alignment horizontal="center" vertical="center"/>
    </xf>
    <xf numFmtId="176" fontId="1" fillId="0" borderId="0" xfId="0" applyNumberFormat="1" applyFont="1" applyAlignment="1">
      <alignment horizontal="center" vertical="center"/>
    </xf>
    <xf numFmtId="176" fontId="1" fillId="0" borderId="10" xfId="0" applyNumberFormat="1" applyFont="1" applyBorder="1" applyAlignment="1">
      <alignment horizontal="center" vertical="center"/>
    </xf>
    <xf numFmtId="176" fontId="16" fillId="0" borderId="6" xfId="0" applyNumberFormat="1" applyFont="1" applyBorder="1" applyAlignment="1">
      <alignment horizontal="center" vertical="center" wrapText="1"/>
    </xf>
    <xf numFmtId="176" fontId="16" fillId="0" borderId="2" xfId="0" applyNumberFormat="1" applyFont="1" applyBorder="1" applyAlignment="1">
      <alignment horizontal="center" vertical="center"/>
    </xf>
    <xf numFmtId="176" fontId="16" fillId="0" borderId="40" xfId="0" applyNumberFormat="1" applyFont="1" applyBorder="1" applyAlignment="1">
      <alignment horizontal="center" vertical="center"/>
    </xf>
    <xf numFmtId="176" fontId="16" fillId="0" borderId="9" xfId="0" applyNumberFormat="1" applyFont="1" applyBorder="1" applyAlignment="1">
      <alignment horizontal="center" vertical="center"/>
    </xf>
    <xf numFmtId="176" fontId="16" fillId="0" borderId="0" xfId="0" applyNumberFormat="1" applyFont="1" applyAlignment="1">
      <alignment horizontal="center" vertical="center"/>
    </xf>
    <xf numFmtId="176" fontId="16" fillId="0" borderId="51" xfId="0" applyNumberFormat="1" applyFont="1" applyBorder="1" applyAlignment="1">
      <alignment horizontal="center" vertical="center"/>
    </xf>
    <xf numFmtId="176" fontId="1" fillId="0" borderId="51" xfId="0" applyNumberFormat="1" applyFont="1" applyBorder="1" applyAlignment="1">
      <alignment horizontal="center" vertical="center"/>
    </xf>
    <xf numFmtId="38" fontId="5" fillId="0" borderId="12" xfId="2" applyFont="1" applyBorder="1" applyAlignment="1">
      <alignment horizontal="right" vertical="center"/>
    </xf>
    <xf numFmtId="38" fontId="5" fillId="0" borderId="13" xfId="2" applyFont="1" applyBorder="1" applyAlignment="1">
      <alignment horizontal="right" vertical="center"/>
    </xf>
    <xf numFmtId="38" fontId="5" fillId="0" borderId="49" xfId="2" applyFont="1" applyBorder="1" applyAlignment="1">
      <alignment horizontal="right" vertical="center"/>
    </xf>
    <xf numFmtId="38" fontId="1" fillId="0" borderId="51" xfId="2" applyFont="1" applyBorder="1" applyAlignment="1">
      <alignment horizontal="center" vertical="center"/>
    </xf>
    <xf numFmtId="0" fontId="1" fillId="0" borderId="29" xfId="0" applyFont="1" applyBorder="1" applyAlignment="1">
      <alignment horizontal="center" vertical="center"/>
    </xf>
    <xf numFmtId="0" fontId="1" fillId="0" borderId="25" xfId="0" applyFont="1" applyBorder="1" applyAlignment="1">
      <alignment horizontal="center" vertical="center"/>
    </xf>
    <xf numFmtId="0" fontId="1" fillId="0" borderId="26" xfId="0" applyFont="1" applyBorder="1" applyAlignment="1">
      <alignment horizontal="center" vertical="center"/>
    </xf>
    <xf numFmtId="0" fontId="1" fillId="0" borderId="6" xfId="0" applyFont="1" applyBorder="1" applyAlignment="1">
      <alignment horizontal="center" vertical="center"/>
    </xf>
    <xf numFmtId="0" fontId="1" fillId="0" borderId="1"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3" fontId="5" fillId="0" borderId="9" xfId="0" applyNumberFormat="1" applyFont="1" applyBorder="1" applyAlignment="1">
      <alignment horizontal="right" vertical="center"/>
    </xf>
    <xf numFmtId="0" fontId="5" fillId="0" borderId="0" xfId="0" applyFont="1" applyAlignment="1">
      <alignment horizontal="right" vertical="center"/>
    </xf>
    <xf numFmtId="0" fontId="5" fillId="0" borderId="10" xfId="0" applyFont="1" applyBorder="1" applyAlignment="1">
      <alignment horizontal="right" vertical="center"/>
    </xf>
    <xf numFmtId="0" fontId="5" fillId="0" borderId="7" xfId="0" applyFont="1" applyBorder="1" applyAlignment="1">
      <alignment horizontal="right" vertical="center"/>
    </xf>
    <xf numFmtId="0" fontId="5" fillId="0" borderId="11" xfId="0" applyFont="1" applyBorder="1" applyAlignment="1">
      <alignment horizontal="right" vertical="center"/>
    </xf>
    <xf numFmtId="0" fontId="5" fillId="0" borderId="8" xfId="0" applyFont="1" applyBorder="1" applyAlignment="1">
      <alignment horizontal="right" vertical="center"/>
    </xf>
    <xf numFmtId="3" fontId="1" fillId="0" borderId="0" xfId="0" applyNumberFormat="1" applyFont="1" applyAlignment="1">
      <alignment horizontal="right" vertical="center"/>
    </xf>
    <xf numFmtId="0" fontId="1" fillId="0" borderId="0" xfId="0" applyFont="1" applyAlignment="1">
      <alignment horizontal="right" vertical="center"/>
    </xf>
    <xf numFmtId="3" fontId="5" fillId="0" borderId="6" xfId="0" applyNumberFormat="1" applyFont="1" applyBorder="1" applyAlignment="1">
      <alignment horizontal="right" vertical="center"/>
    </xf>
    <xf numFmtId="0" fontId="5" fillId="0" borderId="2" xfId="0" applyFont="1" applyBorder="1" applyAlignment="1">
      <alignment horizontal="right" vertical="center"/>
    </xf>
    <xf numFmtId="0" fontId="5" fillId="0" borderId="1" xfId="0" applyFont="1" applyBorder="1" applyAlignment="1">
      <alignment horizontal="right" vertical="center"/>
    </xf>
    <xf numFmtId="0" fontId="5" fillId="0" borderId="9" xfId="0" applyFont="1" applyBorder="1" applyAlignment="1">
      <alignment horizontal="right" vertical="center"/>
    </xf>
    <xf numFmtId="0" fontId="5" fillId="0" borderId="54" xfId="0" applyFont="1" applyBorder="1" applyAlignment="1">
      <alignment horizontal="right" vertical="center"/>
    </xf>
    <xf numFmtId="0" fontId="5" fillId="0" borderId="28" xfId="0" applyFont="1" applyBorder="1" applyAlignment="1">
      <alignment horizontal="right" vertical="center"/>
    </xf>
    <xf numFmtId="0" fontId="5" fillId="0" borderId="58" xfId="0" applyFont="1" applyBorder="1" applyAlignment="1">
      <alignment horizontal="right" vertical="center"/>
    </xf>
    <xf numFmtId="0" fontId="1" fillId="0" borderId="28" xfId="0" applyFont="1" applyBorder="1" applyAlignment="1">
      <alignment horizontal="right" vertical="center"/>
    </xf>
    <xf numFmtId="3" fontId="1" fillId="0" borderId="6" xfId="0" applyNumberFormat="1" applyFont="1" applyBorder="1" applyAlignment="1">
      <alignment horizontal="right" vertical="center"/>
    </xf>
    <xf numFmtId="0" fontId="1" fillId="0" borderId="2" xfId="0" applyFont="1" applyBorder="1" applyAlignment="1">
      <alignment horizontal="right" vertical="center"/>
    </xf>
    <xf numFmtId="0" fontId="1" fillId="0" borderId="1" xfId="0" applyFont="1" applyBorder="1" applyAlignment="1">
      <alignment horizontal="right" vertical="center"/>
    </xf>
    <xf numFmtId="0" fontId="1" fillId="0" borderId="54" xfId="0" applyFont="1" applyBorder="1" applyAlignment="1">
      <alignment horizontal="right" vertical="center"/>
    </xf>
    <xf numFmtId="0" fontId="1" fillId="0" borderId="58" xfId="0" applyFont="1" applyBorder="1" applyAlignment="1">
      <alignment horizontal="right" vertical="center"/>
    </xf>
    <xf numFmtId="0" fontId="18" fillId="0" borderId="50" xfId="0" applyFont="1" applyBorder="1" applyAlignment="1">
      <alignment horizontal="center" vertical="center" wrapText="1"/>
    </xf>
    <xf numFmtId="0" fontId="18" fillId="0" borderId="18" xfId="0" applyFont="1" applyBorder="1" applyAlignment="1">
      <alignment horizontal="center" vertical="center" wrapText="1"/>
    </xf>
    <xf numFmtId="188" fontId="1" fillId="0" borderId="12" xfId="0" applyNumberFormat="1" applyFont="1" applyBorder="1" applyAlignment="1">
      <alignment horizontal="center" vertical="center"/>
    </xf>
    <xf numFmtId="49" fontId="11" fillId="0" borderId="0" xfId="0" applyNumberFormat="1" applyFont="1" applyAlignment="1">
      <alignment horizontal="center" vertical="center"/>
    </xf>
    <xf numFmtId="49" fontId="11" fillId="0" borderId="51" xfId="0" applyNumberFormat="1" applyFont="1" applyBorder="1" applyAlignment="1">
      <alignment horizontal="center" vertical="center"/>
    </xf>
    <xf numFmtId="49" fontId="11" fillId="0" borderId="28" xfId="0" applyNumberFormat="1" applyFont="1" applyBorder="1" applyAlignment="1">
      <alignment horizontal="center" vertical="center"/>
    </xf>
    <xf numFmtId="49" fontId="11" fillId="0" borderId="49" xfId="0" applyNumberFormat="1" applyFont="1" applyBorder="1" applyAlignment="1">
      <alignment horizontal="center" vertical="center"/>
    </xf>
    <xf numFmtId="3" fontId="5" fillId="0" borderId="2" xfId="0" applyNumberFormat="1" applyFont="1" applyBorder="1" applyAlignment="1">
      <alignment horizontal="right" vertical="center"/>
    </xf>
    <xf numFmtId="3" fontId="1" fillId="0" borderId="2" xfId="0" applyNumberFormat="1" applyFont="1" applyBorder="1" applyAlignment="1">
      <alignment horizontal="right" vertical="center"/>
    </xf>
    <xf numFmtId="0" fontId="1" fillId="0" borderId="40" xfId="0" applyFont="1" applyBorder="1" applyAlignment="1">
      <alignment horizontal="right" vertical="center"/>
    </xf>
    <xf numFmtId="0" fontId="1" fillId="0" borderId="51" xfId="0" applyFont="1" applyBorder="1" applyAlignment="1">
      <alignment horizontal="right" vertical="center"/>
    </xf>
    <xf numFmtId="3" fontId="5" fillId="0" borderId="0" xfId="0" applyNumberFormat="1" applyFont="1" applyAlignment="1">
      <alignment horizontal="right" vertical="center"/>
    </xf>
    <xf numFmtId="0" fontId="5" fillId="0" borderId="12" xfId="0" applyFont="1" applyBorder="1" applyAlignment="1">
      <alignment horizontal="right" vertical="center"/>
    </xf>
    <xf numFmtId="0" fontId="5" fillId="0" borderId="13" xfId="0" applyFont="1" applyBorder="1" applyAlignment="1">
      <alignment horizontal="right" vertical="center"/>
    </xf>
    <xf numFmtId="0" fontId="5" fillId="0" borderId="49" xfId="0" applyFont="1" applyBorder="1" applyAlignment="1">
      <alignment horizontal="right" vertical="center"/>
    </xf>
    <xf numFmtId="3" fontId="5" fillId="0" borderId="12" xfId="0" applyNumberFormat="1" applyFont="1" applyBorder="1" applyAlignment="1">
      <alignment horizontal="right" vertical="center"/>
    </xf>
    <xf numFmtId="0" fontId="5" fillId="0" borderId="51" xfId="0" applyFont="1" applyBorder="1" applyAlignment="1">
      <alignment horizontal="right" vertical="center"/>
    </xf>
    <xf numFmtId="3" fontId="5" fillId="0" borderId="18" xfId="0" applyNumberFormat="1" applyFont="1" applyBorder="1" applyAlignment="1">
      <alignment horizontal="right" vertical="center"/>
    </xf>
    <xf numFmtId="0" fontId="5" fillId="0" borderId="18" xfId="0" applyFont="1" applyBorder="1" applyAlignment="1">
      <alignment horizontal="right" vertical="center"/>
    </xf>
    <xf numFmtId="0" fontId="5" fillId="0" borderId="3" xfId="0" applyFont="1" applyBorder="1" applyAlignment="1">
      <alignment horizontal="right" vertical="center"/>
    </xf>
    <xf numFmtId="3" fontId="5" fillId="0" borderId="1" xfId="0" applyNumberFormat="1" applyFont="1" applyBorder="1" applyAlignment="1">
      <alignment horizontal="right" vertical="center"/>
    </xf>
    <xf numFmtId="3" fontId="5" fillId="0" borderId="7" xfId="0" applyNumberFormat="1" applyFont="1" applyBorder="1" applyAlignment="1">
      <alignment horizontal="right" vertical="center"/>
    </xf>
    <xf numFmtId="3" fontId="5" fillId="0" borderId="11" xfId="0" applyNumberFormat="1" applyFont="1" applyBorder="1" applyAlignment="1">
      <alignment horizontal="right" vertical="center"/>
    </xf>
    <xf numFmtId="3" fontId="5" fillId="0" borderId="8" xfId="0" applyNumberFormat="1" applyFont="1" applyBorder="1" applyAlignment="1">
      <alignment horizontal="right" vertical="center"/>
    </xf>
    <xf numFmtId="3" fontId="1" fillId="0" borderId="18" xfId="0" applyNumberFormat="1" applyFont="1" applyBorder="1" applyAlignment="1">
      <alignment horizontal="right" vertical="center"/>
    </xf>
    <xf numFmtId="0" fontId="1" fillId="0" borderId="18" xfId="0" applyFont="1" applyBorder="1" applyAlignment="1">
      <alignment horizontal="right" vertical="center"/>
    </xf>
    <xf numFmtId="0" fontId="1" fillId="0" borderId="37" xfId="0" applyFont="1" applyBorder="1" applyAlignment="1">
      <alignment horizontal="right" vertical="center"/>
    </xf>
    <xf numFmtId="0" fontId="5" fillId="0" borderId="15" xfId="0" applyFont="1" applyBorder="1" applyAlignment="1">
      <alignment horizontal="center" vertical="center"/>
    </xf>
    <xf numFmtId="0" fontId="5" fillId="0" borderId="16" xfId="0" applyFont="1" applyBorder="1" applyAlignment="1">
      <alignment horizontal="center" vertical="center"/>
    </xf>
    <xf numFmtId="3" fontId="1" fillId="0" borderId="0" xfId="0" applyNumberFormat="1" applyFont="1" applyAlignment="1">
      <alignment horizontal="center" vertical="center"/>
    </xf>
    <xf numFmtId="3" fontId="1" fillId="0" borderId="8" xfId="0" applyNumberFormat="1" applyFont="1" applyBorder="1" applyAlignment="1">
      <alignment horizontal="center" vertical="center"/>
    </xf>
    <xf numFmtId="3" fontId="1" fillId="0" borderId="58" xfId="0" applyNumberFormat="1" applyFont="1" applyBorder="1" applyAlignment="1">
      <alignment horizontal="center" vertical="center"/>
    </xf>
    <xf numFmtId="3" fontId="1" fillId="0" borderId="2" xfId="0" applyNumberFormat="1" applyFont="1" applyBorder="1" applyAlignment="1">
      <alignment horizontal="center" vertical="center"/>
    </xf>
    <xf numFmtId="0" fontId="16" fillId="0" borderId="6"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0" xfId="0" applyFont="1" applyAlignment="1">
      <alignment horizontal="center" vertical="center" wrapText="1"/>
    </xf>
    <xf numFmtId="0" fontId="16" fillId="0" borderId="10" xfId="0" applyFont="1" applyBorder="1" applyAlignment="1">
      <alignment horizontal="center" vertical="center" wrapText="1"/>
    </xf>
    <xf numFmtId="0" fontId="16" fillId="0" borderId="0" xfId="0" applyFont="1" applyAlignment="1">
      <alignment horizontal="center" vertical="center"/>
    </xf>
    <xf numFmtId="0" fontId="16" fillId="0" borderId="51" xfId="0" applyFont="1" applyBorder="1" applyAlignment="1">
      <alignment horizontal="center" vertical="center" wrapText="1"/>
    </xf>
    <xf numFmtId="0" fontId="1" fillId="0" borderId="51" xfId="0" applyFont="1" applyBorder="1" applyAlignment="1">
      <alignment horizontal="center" vertical="center"/>
    </xf>
    <xf numFmtId="0" fontId="17" fillId="0" borderId="0" xfId="0" applyFont="1" applyAlignment="1">
      <alignment horizontal="center" vertical="center" wrapText="1"/>
    </xf>
    <xf numFmtId="0" fontId="1" fillId="0" borderId="6" xfId="0" applyFont="1" applyBorder="1" applyAlignment="1">
      <alignment horizontal="center"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xf>
    <xf numFmtId="0" fontId="1" fillId="0" borderId="50" xfId="0" applyFont="1" applyBorder="1" applyAlignment="1">
      <alignment horizontal="left" vertical="center"/>
    </xf>
    <xf numFmtId="0" fontId="1" fillId="0" borderId="53" xfId="0" applyFont="1" applyBorder="1" applyAlignment="1">
      <alignment horizontal="left" vertical="center"/>
    </xf>
    <xf numFmtId="0" fontId="1" fillId="0" borderId="37" xfId="0" applyFont="1" applyBorder="1" applyAlignment="1">
      <alignment horizontal="left" vertical="center"/>
    </xf>
    <xf numFmtId="3" fontId="1" fillId="0" borderId="18" xfId="0" applyNumberFormat="1" applyFont="1" applyBorder="1" applyAlignment="1">
      <alignment horizontal="right" vertical="center" wrapText="1"/>
    </xf>
    <xf numFmtId="0" fontId="1" fillId="0" borderId="18" xfId="0" applyFont="1" applyBorder="1" applyAlignment="1">
      <alignment horizontal="right" vertical="center" wrapText="1"/>
    </xf>
    <xf numFmtId="0" fontId="1" fillId="0" borderId="37" xfId="0" applyFont="1" applyBorder="1" applyAlignment="1">
      <alignment horizontal="right" vertical="center" wrapText="1"/>
    </xf>
    <xf numFmtId="0" fontId="16" fillId="0" borderId="37" xfId="0" applyFont="1" applyBorder="1" applyAlignment="1">
      <alignment horizontal="center" vertical="center" wrapText="1"/>
    </xf>
    <xf numFmtId="38" fontId="21" fillId="0" borderId="12" xfId="0" applyNumberFormat="1" applyFont="1" applyBorder="1" applyAlignment="1">
      <alignment horizontal="right" vertical="center"/>
    </xf>
    <xf numFmtId="0" fontId="21" fillId="0" borderId="12" xfId="0" applyFont="1" applyBorder="1" applyAlignment="1">
      <alignment horizontal="right" vertical="center"/>
    </xf>
    <xf numFmtId="0" fontId="21" fillId="0" borderId="13" xfId="0" applyFont="1" applyBorder="1" applyAlignment="1">
      <alignment horizontal="right" vertical="center"/>
    </xf>
    <xf numFmtId="0" fontId="21" fillId="0" borderId="28" xfId="0" applyFont="1" applyBorder="1" applyAlignment="1">
      <alignment horizontal="right" vertical="center"/>
    </xf>
    <xf numFmtId="0" fontId="21" fillId="0" borderId="49" xfId="0" applyFont="1" applyBorder="1" applyAlignment="1">
      <alignment horizontal="right" vertical="center"/>
    </xf>
    <xf numFmtId="0" fontId="2" fillId="0" borderId="18" xfId="0" applyFont="1" applyBorder="1" applyAlignment="1">
      <alignment horizontal="center" vertical="center"/>
    </xf>
    <xf numFmtId="0" fontId="2" fillId="0" borderId="17"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horizontal="center" vertical="center"/>
    </xf>
    <xf numFmtId="0" fontId="2" fillId="0" borderId="54" xfId="0" applyFont="1" applyBorder="1" applyAlignment="1">
      <alignment horizontal="center" vertical="center"/>
    </xf>
    <xf numFmtId="0" fontId="2" fillId="0" borderId="28" xfId="0" applyFont="1" applyBorder="1" applyAlignment="1">
      <alignment horizontal="center" vertical="center"/>
    </xf>
    <xf numFmtId="0" fontId="2" fillId="0" borderId="21" xfId="0" applyFont="1" applyBorder="1" applyAlignment="1">
      <alignment horizontal="center" vertical="center"/>
    </xf>
    <xf numFmtId="0" fontId="2" fillId="0" borderId="27" xfId="0" applyFont="1" applyBorder="1" applyAlignment="1">
      <alignment horizontal="center" vertical="center"/>
    </xf>
    <xf numFmtId="38" fontId="21" fillId="0" borderId="5" xfId="0" applyNumberFormat="1" applyFont="1" applyBorder="1" applyAlignment="1">
      <alignment horizontal="right" vertical="center"/>
    </xf>
    <xf numFmtId="0" fontId="21" fillId="0" borderId="18" xfId="0" applyFont="1" applyBorder="1" applyAlignment="1">
      <alignment horizontal="right" vertical="center"/>
    </xf>
    <xf numFmtId="0" fontId="21" fillId="0" borderId="57" xfId="0" applyFont="1" applyBorder="1" applyAlignment="1">
      <alignment horizontal="right" vertical="center"/>
    </xf>
    <xf numFmtId="0" fontId="21" fillId="0" borderId="37" xfId="0" applyFont="1" applyBorder="1" applyAlignment="1">
      <alignment horizontal="right" vertical="center"/>
    </xf>
    <xf numFmtId="0" fontId="21" fillId="0" borderId="52" xfId="0" applyFont="1" applyBorder="1" applyAlignment="1">
      <alignment horizontal="right" vertical="center"/>
    </xf>
    <xf numFmtId="0" fontId="21" fillId="0" borderId="1" xfId="0" applyFont="1" applyBorder="1" applyAlignment="1">
      <alignment horizontal="right" vertical="center"/>
    </xf>
    <xf numFmtId="0" fontId="21" fillId="0" borderId="17" xfId="0" applyFont="1" applyBorder="1" applyAlignment="1">
      <alignment horizontal="right" vertical="center"/>
    </xf>
    <xf numFmtId="0" fontId="21" fillId="0" borderId="56" xfId="0" applyFont="1" applyBorder="1" applyAlignment="1">
      <alignment horizontal="right" vertical="center"/>
    </xf>
    <xf numFmtId="0" fontId="2" fillId="0" borderId="50" xfId="0" applyFont="1" applyBorder="1" applyAlignment="1">
      <alignment horizontal="center" vertical="center"/>
    </xf>
    <xf numFmtId="49" fontId="2" fillId="0" borderId="50" xfId="0" applyNumberFormat="1" applyFont="1" applyBorder="1" applyAlignment="1">
      <alignment horizontal="center" vertical="center"/>
    </xf>
    <xf numFmtId="49" fontId="2" fillId="0" borderId="18" xfId="0" applyNumberFormat="1" applyFont="1" applyBorder="1" applyAlignment="1">
      <alignment horizontal="center" vertical="center"/>
    </xf>
    <xf numFmtId="49" fontId="2" fillId="0" borderId="53" xfId="0" applyNumberFormat="1" applyFont="1" applyBorder="1" applyAlignment="1">
      <alignment horizontal="center" vertical="center"/>
    </xf>
    <xf numFmtId="49" fontId="2" fillId="0" borderId="37" xfId="0" applyNumberFormat="1" applyFont="1" applyBorder="1" applyAlignment="1">
      <alignment horizontal="center" vertical="center"/>
    </xf>
    <xf numFmtId="0" fontId="2" fillId="0" borderId="18" xfId="0" applyFont="1" applyBorder="1" applyAlignment="1">
      <alignment horizontal="right" vertical="center"/>
    </xf>
    <xf numFmtId="0" fontId="2" fillId="0" borderId="37" xfId="0" applyFont="1" applyBorder="1" applyAlignment="1">
      <alignment horizontal="center" vertical="center"/>
    </xf>
    <xf numFmtId="0" fontId="2" fillId="0" borderId="37" xfId="0" applyFont="1" applyBorder="1" applyAlignment="1">
      <alignment horizontal="right" vertical="center"/>
    </xf>
    <xf numFmtId="0" fontId="13" fillId="0" borderId="7" xfId="0" applyFont="1" applyBorder="1" applyAlignment="1">
      <alignment horizontal="center" vertical="center"/>
    </xf>
    <xf numFmtId="0" fontId="13" fillId="0" borderId="11" xfId="0" applyFont="1" applyBorder="1" applyAlignment="1">
      <alignment horizontal="center" vertical="center"/>
    </xf>
    <xf numFmtId="0" fontId="13" fillId="0" borderId="8" xfId="0" applyFont="1" applyBorder="1" applyAlignment="1">
      <alignment horizontal="center" vertical="center"/>
    </xf>
    <xf numFmtId="0" fontId="13" fillId="0" borderId="42" xfId="0" applyFont="1" applyBorder="1" applyAlignment="1">
      <alignment horizontal="center" vertical="center"/>
    </xf>
    <xf numFmtId="0" fontId="2" fillId="0" borderId="40" xfId="0" applyFont="1" applyBorder="1" applyAlignment="1">
      <alignment horizontal="center" vertical="center"/>
    </xf>
    <xf numFmtId="0" fontId="2" fillId="0" borderId="51" xfId="0" applyFont="1" applyBorder="1" applyAlignment="1">
      <alignment horizontal="center" vertical="center"/>
    </xf>
    <xf numFmtId="0" fontId="2" fillId="0" borderId="2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7" xfId="0" applyFont="1" applyBorder="1" applyAlignment="1">
      <alignment horizontal="center" vertical="center"/>
    </xf>
    <xf numFmtId="0" fontId="2" fillId="0" borderId="42" xfId="0" applyFont="1" applyBorder="1" applyAlignment="1">
      <alignment horizontal="center" vertical="center"/>
    </xf>
    <xf numFmtId="0" fontId="17" fillId="0" borderId="55" xfId="0" applyFont="1" applyBorder="1" applyAlignment="1">
      <alignment horizontal="center" vertical="center" wrapText="1"/>
    </xf>
    <xf numFmtId="0" fontId="17" fillId="0" borderId="36" xfId="0" applyFont="1" applyBorder="1" applyAlignment="1">
      <alignment horizontal="center" vertical="center"/>
    </xf>
    <xf numFmtId="0" fontId="17" fillId="0" borderId="50" xfId="0" applyFont="1" applyBorder="1" applyAlignment="1">
      <alignment horizontal="center" vertical="center"/>
    </xf>
    <xf numFmtId="0" fontId="17" fillId="0" borderId="18" xfId="0" applyFont="1" applyBorder="1" applyAlignment="1">
      <alignment horizontal="center" vertical="center"/>
    </xf>
    <xf numFmtId="0" fontId="17" fillId="0" borderId="23" xfId="0" applyFont="1" applyBorder="1" applyAlignment="1">
      <alignment horizontal="left" vertical="center" wrapText="1"/>
    </xf>
    <xf numFmtId="0" fontId="17" fillId="0" borderId="12" xfId="0" applyFont="1" applyBorder="1" applyAlignment="1">
      <alignment horizontal="left" vertical="center" wrapText="1"/>
    </xf>
    <xf numFmtId="0" fontId="17" fillId="0" borderId="48" xfId="0" applyFont="1" applyBorder="1" applyAlignment="1">
      <alignment horizontal="left" vertical="center" wrapText="1"/>
    </xf>
    <xf numFmtId="0" fontId="17" fillId="0" borderId="9" xfId="0" applyFont="1" applyBorder="1" applyAlignment="1">
      <alignment horizontal="left" vertical="center" wrapText="1"/>
    </xf>
    <xf numFmtId="0" fontId="17" fillId="0" borderId="0" xfId="0" applyFont="1" applyAlignment="1">
      <alignment horizontal="left" vertical="center" wrapText="1"/>
    </xf>
    <xf numFmtId="0" fontId="17" fillId="0" borderId="10" xfId="0" applyFont="1" applyBorder="1" applyAlignment="1">
      <alignment horizontal="left" vertical="center" wrapText="1"/>
    </xf>
    <xf numFmtId="0" fontId="17" fillId="0" borderId="7" xfId="0" applyFont="1" applyBorder="1" applyAlignment="1">
      <alignment horizontal="left" vertical="center" wrapText="1"/>
    </xf>
    <xf numFmtId="0" fontId="17" fillId="0" borderId="11" xfId="0" applyFont="1" applyBorder="1" applyAlignment="1">
      <alignment horizontal="left" vertical="center" wrapText="1"/>
    </xf>
    <xf numFmtId="0" fontId="17" fillId="0" borderId="8" xfId="0" applyFont="1" applyBorder="1" applyAlignment="1">
      <alignment horizontal="left" vertical="center" wrapText="1"/>
    </xf>
    <xf numFmtId="0" fontId="17" fillId="0" borderId="6"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10" xfId="0" applyFont="1" applyBorder="1" applyAlignment="1">
      <alignment horizontal="center" vertical="center" wrapText="1"/>
    </xf>
    <xf numFmtId="38" fontId="21" fillId="0" borderId="12" xfId="2" applyFont="1" applyBorder="1" applyAlignment="1">
      <alignment horizontal="right" vertical="center"/>
    </xf>
    <xf numFmtId="38" fontId="21" fillId="0" borderId="13" xfId="2" applyFont="1" applyBorder="1" applyAlignment="1">
      <alignment horizontal="right" vertical="center"/>
    </xf>
    <xf numFmtId="38" fontId="21" fillId="0" borderId="28" xfId="2" applyFont="1" applyBorder="1" applyAlignment="1">
      <alignment horizontal="right" vertical="center"/>
    </xf>
    <xf numFmtId="38" fontId="21" fillId="0" borderId="49" xfId="2" applyFont="1" applyBorder="1" applyAlignment="1">
      <alignment horizontal="right" vertical="center"/>
    </xf>
    <xf numFmtId="38" fontId="21" fillId="0" borderId="2" xfId="2" applyFont="1" applyBorder="1" applyAlignment="1">
      <alignment horizontal="right" vertical="center"/>
    </xf>
    <xf numFmtId="38" fontId="21" fillId="0" borderId="40" xfId="2" applyFont="1" applyBorder="1" applyAlignment="1">
      <alignment horizontal="right" vertical="center"/>
    </xf>
    <xf numFmtId="38" fontId="21" fillId="0" borderId="18" xfId="2" applyFont="1" applyBorder="1" applyAlignment="1">
      <alignment horizontal="right" vertical="center"/>
    </xf>
    <xf numFmtId="38" fontId="21" fillId="0" borderId="52" xfId="2" applyFont="1" applyBorder="1" applyAlignment="1">
      <alignment horizontal="right" vertical="center"/>
    </xf>
    <xf numFmtId="0" fontId="13" fillId="0" borderId="6" xfId="0" applyFont="1" applyBorder="1" applyAlignment="1">
      <alignment horizontal="center" vertical="center"/>
    </xf>
    <xf numFmtId="0" fontId="13" fillId="0" borderId="2" xfId="0" applyFont="1" applyBorder="1" applyAlignment="1">
      <alignment horizontal="center" vertical="center"/>
    </xf>
    <xf numFmtId="0" fontId="13" fillId="0" borderId="1" xfId="0" applyFont="1" applyBorder="1" applyAlignment="1">
      <alignment horizontal="center" vertical="center"/>
    </xf>
    <xf numFmtId="0" fontId="13" fillId="0" borderId="9" xfId="0" applyFont="1" applyBorder="1" applyAlignment="1">
      <alignment horizontal="center" vertical="center"/>
    </xf>
    <xf numFmtId="0" fontId="13" fillId="0" borderId="0" xfId="0" applyFont="1" applyAlignment="1">
      <alignment horizontal="center" vertical="center"/>
    </xf>
    <xf numFmtId="0" fontId="13" fillId="0" borderId="10" xfId="0" applyFont="1" applyBorder="1" applyAlignment="1">
      <alignment horizontal="center" vertical="center"/>
    </xf>
    <xf numFmtId="0" fontId="13" fillId="0" borderId="40" xfId="0" applyFont="1" applyBorder="1" applyAlignment="1">
      <alignment horizontal="center" vertical="center"/>
    </xf>
    <xf numFmtId="0" fontId="13" fillId="0" borderId="51" xfId="0" applyFont="1" applyBorder="1" applyAlignment="1">
      <alignment horizontal="center" vertical="center"/>
    </xf>
    <xf numFmtId="0" fontId="2" fillId="0" borderId="10" xfId="0" applyFont="1" applyBorder="1" applyAlignment="1">
      <alignment horizontal="center" vertical="center"/>
    </xf>
    <xf numFmtId="0" fontId="13" fillId="0" borderId="6" xfId="0" applyFont="1" applyBorder="1" applyAlignment="1">
      <alignment horizontal="right" vertical="center"/>
    </xf>
    <xf numFmtId="0" fontId="13" fillId="0" borderId="2" xfId="0" applyFont="1" applyBorder="1" applyAlignment="1">
      <alignment horizontal="right" vertical="center"/>
    </xf>
    <xf numFmtId="0" fontId="13" fillId="0" borderId="1" xfId="0" applyFont="1" applyBorder="1" applyAlignment="1">
      <alignment horizontal="right" vertical="center"/>
    </xf>
    <xf numFmtId="3" fontId="13" fillId="0" borderId="6" xfId="0" applyNumberFormat="1" applyFont="1" applyBorder="1" applyAlignment="1">
      <alignment horizontal="right" vertical="center"/>
    </xf>
    <xf numFmtId="3" fontId="13" fillId="0" borderId="6" xfId="0" applyNumberFormat="1" applyFont="1" applyBorder="1" applyAlignment="1">
      <alignment horizontal="center" vertical="center"/>
    </xf>
    <xf numFmtId="3" fontId="2" fillId="0" borderId="6" xfId="0" applyNumberFormat="1" applyFont="1" applyBorder="1" applyAlignment="1">
      <alignment horizontal="right" vertical="center"/>
    </xf>
    <xf numFmtId="0" fontId="2" fillId="0" borderId="2" xfId="0" applyFont="1" applyBorder="1" applyAlignment="1">
      <alignment horizontal="right" vertical="center"/>
    </xf>
    <xf numFmtId="0" fontId="2" fillId="0" borderId="40" xfId="0" applyFont="1" applyBorder="1" applyAlignment="1">
      <alignment horizontal="right" vertical="center"/>
    </xf>
    <xf numFmtId="0" fontId="13" fillId="0" borderId="9" xfId="0" applyFont="1" applyBorder="1" applyAlignment="1">
      <alignment horizontal="right" vertical="center"/>
    </xf>
    <xf numFmtId="0" fontId="13" fillId="0" borderId="0" xfId="0" applyFont="1" applyAlignment="1">
      <alignment horizontal="right" vertical="center"/>
    </xf>
    <xf numFmtId="0" fontId="13" fillId="0" borderId="10" xfId="0" applyFont="1" applyBorder="1" applyAlignment="1">
      <alignment horizontal="right" vertical="center"/>
    </xf>
    <xf numFmtId="0" fontId="13" fillId="0" borderId="7" xfId="0" applyFont="1" applyBorder="1" applyAlignment="1">
      <alignment horizontal="right" vertical="center"/>
    </xf>
    <xf numFmtId="0" fontId="13" fillId="0" borderId="11" xfId="0" applyFont="1" applyBorder="1" applyAlignment="1">
      <alignment horizontal="right" vertical="center"/>
    </xf>
    <xf numFmtId="0" fontId="13" fillId="0" borderId="8" xfId="0" applyFont="1" applyBorder="1" applyAlignment="1">
      <alignment horizontal="right" vertical="center"/>
    </xf>
    <xf numFmtId="3" fontId="13" fillId="0" borderId="9" xfId="0" applyNumberFormat="1" applyFont="1" applyBorder="1" applyAlignment="1">
      <alignment horizontal="center" vertical="center"/>
    </xf>
    <xf numFmtId="3" fontId="13" fillId="0" borderId="7" xfId="0" applyNumberFormat="1" applyFont="1" applyBorder="1" applyAlignment="1">
      <alignment horizontal="center" vertical="center"/>
    </xf>
    <xf numFmtId="0" fontId="18" fillId="0" borderId="6" xfId="0" applyFont="1" applyBorder="1" applyAlignment="1">
      <alignment horizontal="center" vertical="center" wrapText="1"/>
    </xf>
    <xf numFmtId="0" fontId="18" fillId="0" borderId="2"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0" xfId="0" applyFont="1" applyAlignment="1">
      <alignment horizontal="center" vertical="center" wrapText="1"/>
    </xf>
    <xf numFmtId="0" fontId="18" fillId="0" borderId="10" xfId="0" applyFont="1" applyBorder="1" applyAlignment="1">
      <alignment horizontal="center" vertical="center" wrapText="1"/>
    </xf>
    <xf numFmtId="3" fontId="1" fillId="0" borderId="3" xfId="0" applyNumberFormat="1" applyFont="1" applyBorder="1" applyAlignment="1">
      <alignment horizontal="right" vertical="center"/>
    </xf>
    <xf numFmtId="0" fontId="1" fillId="0" borderId="4" xfId="0" applyFont="1" applyBorder="1" applyAlignment="1">
      <alignment horizontal="right" vertical="center"/>
    </xf>
    <xf numFmtId="3" fontId="5" fillId="0" borderId="3" xfId="0" applyNumberFormat="1" applyFont="1" applyBorder="1" applyAlignment="1">
      <alignment horizontal="right" vertical="center"/>
    </xf>
    <xf numFmtId="0" fontId="5" fillId="0" borderId="4" xfId="0" applyFont="1" applyBorder="1" applyAlignment="1">
      <alignment horizontal="right" vertical="center"/>
    </xf>
    <xf numFmtId="3" fontId="1" fillId="0" borderId="4" xfId="0" applyNumberFormat="1" applyFont="1" applyBorder="1" applyAlignment="1">
      <alignment horizontal="right" vertical="center"/>
    </xf>
    <xf numFmtId="9" fontId="1" fillId="0" borderId="18" xfId="1" applyFont="1" applyBorder="1" applyAlignment="1">
      <alignment horizontal="center" vertical="center"/>
    </xf>
    <xf numFmtId="38" fontId="5" fillId="0" borderId="18" xfId="2" applyFont="1" applyBorder="1" applyAlignment="1">
      <alignment horizontal="right" vertical="center"/>
    </xf>
    <xf numFmtId="0" fontId="1" fillId="0" borderId="19" xfId="0" applyFont="1" applyBorder="1" applyAlignment="1">
      <alignment horizontal="center" vertical="center"/>
    </xf>
    <xf numFmtId="0" fontId="1" fillId="0" borderId="18" xfId="0" applyFont="1" applyBorder="1" applyAlignment="1">
      <alignment horizontal="center" vertical="center" wrapText="1"/>
    </xf>
    <xf numFmtId="9" fontId="1" fillId="0" borderId="17" xfId="1" applyFont="1" applyBorder="1" applyAlignment="1">
      <alignment horizontal="center" vertical="center"/>
    </xf>
    <xf numFmtId="0" fontId="1" fillId="0" borderId="19" xfId="0" applyFont="1" applyBorder="1" applyAlignment="1">
      <alignment horizontal="right" vertical="center"/>
    </xf>
    <xf numFmtId="9" fontId="1" fillId="0" borderId="19" xfId="1" applyFont="1" applyBorder="1" applyAlignment="1">
      <alignment horizontal="center" vertical="center"/>
    </xf>
    <xf numFmtId="0" fontId="1" fillId="0" borderId="17" xfId="0" applyFont="1" applyBorder="1" applyAlignment="1">
      <alignment horizontal="right" vertical="center"/>
    </xf>
    <xf numFmtId="176" fontId="1" fillId="0" borderId="7" xfId="0" applyNumberFormat="1" applyFont="1" applyBorder="1" applyAlignment="1">
      <alignment horizontal="center" vertical="center"/>
    </xf>
    <xf numFmtId="176" fontId="1" fillId="0" borderId="8" xfId="0" applyNumberFormat="1" applyFont="1" applyBorder="1" applyAlignment="1">
      <alignment horizontal="center" vertical="center"/>
    </xf>
    <xf numFmtId="176" fontId="1" fillId="0" borderId="9" xfId="0" applyNumberFormat="1" applyFont="1" applyBorder="1" applyAlignment="1">
      <alignment horizontal="right" vertical="center"/>
    </xf>
    <xf numFmtId="176" fontId="1" fillId="0" borderId="10" xfId="0" applyNumberFormat="1" applyFont="1" applyBorder="1" applyAlignment="1">
      <alignment horizontal="right" vertical="center"/>
    </xf>
    <xf numFmtId="176" fontId="1" fillId="0" borderId="7" xfId="0" applyNumberFormat="1" applyFont="1" applyBorder="1" applyAlignment="1">
      <alignment horizontal="right" vertical="center"/>
    </xf>
    <xf numFmtId="176" fontId="1" fillId="0" borderId="8" xfId="0" applyNumberFormat="1" applyFont="1" applyBorder="1" applyAlignment="1">
      <alignment horizontal="right" vertical="center"/>
    </xf>
    <xf numFmtId="0" fontId="2" fillId="0" borderId="18" xfId="0" applyFont="1" applyBorder="1" applyAlignment="1">
      <alignment horizontal="center" vertical="center" wrapText="1"/>
    </xf>
    <xf numFmtId="0" fontId="1" fillId="0" borderId="18" xfId="0" applyFont="1" applyBorder="1" applyAlignment="1">
      <alignment horizontal="center" vertical="center" textRotation="255"/>
    </xf>
    <xf numFmtId="0" fontId="13" fillId="0" borderId="18" xfId="0" applyFont="1" applyBorder="1" applyAlignment="1">
      <alignment horizontal="center" vertical="center"/>
    </xf>
    <xf numFmtId="0" fontId="17" fillId="0" borderId="18" xfId="0" applyFont="1" applyBorder="1" applyAlignment="1">
      <alignment horizontal="left" vertical="center" wrapText="1"/>
    </xf>
    <xf numFmtId="0" fontId="17" fillId="0" borderId="18" xfId="0" applyFont="1" applyBorder="1" applyAlignment="1">
      <alignment horizontal="left" vertical="center"/>
    </xf>
    <xf numFmtId="179" fontId="2" fillId="0" borderId="18" xfId="0" applyNumberFormat="1" applyFont="1" applyBorder="1" applyAlignment="1">
      <alignment horizontal="center" vertical="center" wrapText="1"/>
    </xf>
    <xf numFmtId="179" fontId="2" fillId="0" borderId="18" xfId="0" applyNumberFormat="1" applyFont="1" applyBorder="1" applyAlignment="1">
      <alignment horizontal="center" vertical="center"/>
    </xf>
    <xf numFmtId="0" fontId="16" fillId="0" borderId="18" xfId="0" applyFont="1" applyBorder="1" applyAlignment="1">
      <alignment horizontal="left" vertical="center" wrapText="1"/>
    </xf>
    <xf numFmtId="3" fontId="1" fillId="0" borderId="18" xfId="0" applyNumberFormat="1" applyFont="1" applyBorder="1" applyAlignment="1">
      <alignment horizontal="center" vertical="center"/>
    </xf>
    <xf numFmtId="3" fontId="1" fillId="0" borderId="17" xfId="0" applyNumberFormat="1" applyFont="1" applyBorder="1" applyAlignment="1">
      <alignment horizontal="center" vertical="center"/>
    </xf>
    <xf numFmtId="3" fontId="1" fillId="0" borderId="17" xfId="0" applyNumberFormat="1" applyFont="1" applyBorder="1" applyAlignment="1">
      <alignment horizontal="right" vertical="center"/>
    </xf>
    <xf numFmtId="49" fontId="2" fillId="0" borderId="29" xfId="0" applyNumberFormat="1" applyFont="1" applyBorder="1" applyAlignment="1">
      <alignment horizontal="center" vertical="center"/>
    </xf>
    <xf numFmtId="49" fontId="2" fillId="0" borderId="25" xfId="0" applyNumberFormat="1" applyFont="1" applyBorder="1" applyAlignment="1">
      <alignment horizontal="center" vertical="center"/>
    </xf>
    <xf numFmtId="49" fontId="2" fillId="0" borderId="26" xfId="0" applyNumberFormat="1"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31" xfId="0" applyFont="1" applyBorder="1" applyAlignment="1">
      <alignment horizontal="center" vertical="center"/>
    </xf>
    <xf numFmtId="0" fontId="3" fillId="0" borderId="18" xfId="0" applyFont="1" applyBorder="1" applyAlignment="1">
      <alignment horizontal="left" vertical="top" wrapText="1"/>
    </xf>
    <xf numFmtId="0" fontId="17" fillId="0" borderId="18" xfId="0" applyFont="1" applyBorder="1" applyAlignment="1">
      <alignment horizontal="left" vertical="top"/>
    </xf>
    <xf numFmtId="0" fontId="18" fillId="0" borderId="18" xfId="0" applyFont="1" applyBorder="1" applyAlignment="1">
      <alignment horizontal="left" vertical="center" wrapText="1"/>
    </xf>
    <xf numFmtId="0" fontId="18" fillId="0" borderId="18" xfId="0" applyFont="1" applyBorder="1" applyAlignment="1">
      <alignment horizontal="left" vertical="center"/>
    </xf>
    <xf numFmtId="176" fontId="1" fillId="0" borderId="6" xfId="0" applyNumberFormat="1" applyFont="1" applyBorder="1" applyAlignment="1">
      <alignment horizontal="right" vertical="center"/>
    </xf>
    <xf numFmtId="176" fontId="1" fillId="0" borderId="1" xfId="0" applyNumberFormat="1" applyFont="1" applyBorder="1" applyAlignment="1">
      <alignment horizontal="right" vertical="center"/>
    </xf>
    <xf numFmtId="0" fontId="16" fillId="0" borderId="18" xfId="0" applyFont="1" applyBorder="1" applyAlignment="1">
      <alignment horizontal="left" vertical="center"/>
    </xf>
    <xf numFmtId="38" fontId="13" fillId="0" borderId="12" xfId="2" applyFont="1" applyBorder="1" applyAlignment="1">
      <alignment horizontal="center" vertical="center"/>
    </xf>
    <xf numFmtId="38" fontId="13" fillId="0" borderId="21" xfId="2" applyFont="1" applyBorder="1" applyAlignment="1">
      <alignment horizontal="center" vertical="center"/>
    </xf>
    <xf numFmtId="38" fontId="13" fillId="0" borderId="13" xfId="2" applyFont="1" applyBorder="1" applyAlignment="1">
      <alignment horizontal="center" vertical="center"/>
    </xf>
    <xf numFmtId="38" fontId="13" fillId="0" borderId="41" xfId="2" applyFont="1" applyBorder="1" applyAlignment="1">
      <alignment horizontal="center" vertical="center"/>
    </xf>
    <xf numFmtId="38" fontId="13" fillId="0" borderId="11" xfId="2" applyFont="1" applyBorder="1" applyAlignment="1">
      <alignment horizontal="center" vertical="center"/>
    </xf>
    <xf numFmtId="38" fontId="13" fillId="0" borderId="42" xfId="2" applyFont="1" applyBorder="1" applyAlignment="1">
      <alignment horizontal="center" vertical="center"/>
    </xf>
    <xf numFmtId="38" fontId="13" fillId="0" borderId="3" xfId="2" applyFont="1" applyBorder="1" applyAlignment="1">
      <alignment horizontal="left" vertical="center"/>
    </xf>
    <xf numFmtId="38" fontId="13" fillId="0" borderId="4" xfId="2" applyFont="1" applyBorder="1" applyAlignment="1">
      <alignment horizontal="left" vertical="center"/>
    </xf>
    <xf numFmtId="38" fontId="13" fillId="0" borderId="32" xfId="2" applyFont="1" applyBorder="1" applyAlignment="1">
      <alignment horizontal="left" vertical="center"/>
    </xf>
    <xf numFmtId="38" fontId="13" fillId="0" borderId="3" xfId="2" applyFont="1" applyBorder="1" applyAlignment="1">
      <alignment horizontal="right" vertical="center"/>
    </xf>
    <xf numFmtId="38" fontId="13" fillId="0" borderId="4" xfId="2" applyFont="1" applyBorder="1" applyAlignment="1">
      <alignment horizontal="right" vertical="center"/>
    </xf>
    <xf numFmtId="38" fontId="13" fillId="0" borderId="32" xfId="2" applyFont="1" applyBorder="1" applyAlignment="1">
      <alignment horizontal="right" vertical="center"/>
    </xf>
    <xf numFmtId="38" fontId="22" fillId="0" borderId="59" xfId="2" applyFont="1" applyBorder="1" applyAlignment="1">
      <alignment horizontal="right" vertical="center"/>
    </xf>
    <xf numFmtId="38" fontId="22" fillId="0" borderId="33" xfId="2" applyFont="1" applyBorder="1" applyAlignment="1">
      <alignment horizontal="right" vertical="center"/>
    </xf>
    <xf numFmtId="38" fontId="22" fillId="0" borderId="34" xfId="2" applyFont="1" applyBorder="1" applyAlignment="1">
      <alignment horizontal="right" vertical="center"/>
    </xf>
    <xf numFmtId="38" fontId="13" fillId="0" borderId="50" xfId="2" applyFont="1" applyBorder="1" applyAlignment="1">
      <alignment horizontal="center" vertical="center"/>
    </xf>
    <xf numFmtId="38" fontId="13" fillId="0" borderId="18" xfId="2" applyFont="1" applyBorder="1" applyAlignment="1">
      <alignment horizontal="center" vertical="center"/>
    </xf>
    <xf numFmtId="9" fontId="13" fillId="0" borderId="6" xfId="1" applyFont="1" applyBorder="1" applyAlignment="1">
      <alignment horizontal="right" vertical="center"/>
    </xf>
    <xf numFmtId="9" fontId="13" fillId="0" borderId="2" xfId="1" applyFont="1" applyBorder="1" applyAlignment="1">
      <alignment horizontal="right" vertical="center"/>
    </xf>
    <xf numFmtId="9" fontId="13" fillId="0" borderId="40" xfId="1" applyFont="1" applyBorder="1" applyAlignment="1">
      <alignment horizontal="right" vertical="center"/>
    </xf>
    <xf numFmtId="38" fontId="22" fillId="0" borderId="7" xfId="2" applyFont="1" applyBorder="1" applyAlignment="1">
      <alignment horizontal="right" vertical="center"/>
    </xf>
    <xf numFmtId="38" fontId="22" fillId="0" borderId="11" xfId="2" applyFont="1" applyBorder="1" applyAlignment="1">
      <alignment horizontal="right" vertical="center"/>
    </xf>
    <xf numFmtId="38" fontId="22" fillId="0" borderId="42" xfId="2" applyFont="1" applyBorder="1" applyAlignment="1">
      <alignment horizontal="right" vertical="center"/>
    </xf>
    <xf numFmtId="38" fontId="13" fillId="0" borderId="3" xfId="2" applyFont="1" applyBorder="1" applyAlignment="1">
      <alignment horizontal="center" vertical="center"/>
    </xf>
    <xf numFmtId="38" fontId="13" fillId="0" borderId="4" xfId="2" applyFont="1" applyBorder="1" applyAlignment="1">
      <alignment horizontal="center" vertical="center"/>
    </xf>
    <xf numFmtId="38" fontId="13" fillId="0" borderId="32" xfId="2" applyFont="1" applyBorder="1" applyAlignment="1">
      <alignment horizontal="center" vertical="center"/>
    </xf>
    <xf numFmtId="9" fontId="13" fillId="0" borderId="3" xfId="1" applyFont="1" applyBorder="1" applyAlignment="1">
      <alignment horizontal="right" vertical="center"/>
    </xf>
    <xf numFmtId="9" fontId="13" fillId="0" borderId="4" xfId="1" applyFont="1" applyBorder="1" applyAlignment="1">
      <alignment horizontal="right" vertical="center"/>
    </xf>
    <xf numFmtId="9" fontId="13" fillId="0" borderId="32" xfId="1" applyFont="1" applyBorder="1" applyAlignment="1">
      <alignment horizontal="right" vertical="center"/>
    </xf>
    <xf numFmtId="189" fontId="22" fillId="3" borderId="15" xfId="2" applyNumberFormat="1" applyFont="1" applyFill="1" applyBorder="1" applyAlignment="1">
      <alignment horizontal="right" vertical="center"/>
    </xf>
    <xf numFmtId="189" fontId="22" fillId="3" borderId="16" xfId="2" applyNumberFormat="1" applyFont="1" applyFill="1" applyBorder="1" applyAlignment="1">
      <alignment horizontal="right" vertical="center"/>
    </xf>
    <xf numFmtId="38" fontId="22" fillId="0" borderId="3" xfId="2" applyFont="1" applyBorder="1" applyAlignment="1">
      <alignment horizontal="right" vertical="center"/>
    </xf>
    <xf numFmtId="38" fontId="22" fillId="0" borderId="4" xfId="2" applyFont="1" applyBorder="1" applyAlignment="1">
      <alignment horizontal="right" vertical="center"/>
    </xf>
    <xf numFmtId="38" fontId="22" fillId="0" borderId="32" xfId="2" applyFont="1" applyBorder="1" applyAlignment="1">
      <alignment horizontal="right" vertical="center"/>
    </xf>
    <xf numFmtId="38" fontId="13" fillId="0" borderId="50" xfId="2" applyFont="1" applyBorder="1" applyAlignment="1">
      <alignment horizontal="center" vertical="top" wrapText="1"/>
    </xf>
    <xf numFmtId="38" fontId="13" fillId="0" borderId="18" xfId="2" applyFont="1" applyBorder="1" applyAlignment="1">
      <alignment horizontal="center" vertical="top"/>
    </xf>
    <xf numFmtId="38" fontId="13" fillId="0" borderId="50" xfId="2" applyFont="1" applyBorder="1" applyAlignment="1">
      <alignment horizontal="center" vertical="top"/>
    </xf>
    <xf numFmtId="38" fontId="22" fillId="3" borderId="3" xfId="2" applyFont="1" applyFill="1" applyBorder="1" applyAlignment="1">
      <alignment horizontal="right" vertical="center"/>
    </xf>
    <xf numFmtId="38" fontId="22" fillId="3" borderId="4" xfId="2" applyFont="1" applyFill="1" applyBorder="1" applyAlignment="1">
      <alignment horizontal="right" vertical="center"/>
    </xf>
    <xf numFmtId="38" fontId="22" fillId="3" borderId="32" xfId="2" applyFont="1" applyFill="1" applyBorder="1" applyAlignment="1">
      <alignment horizontal="right" vertical="center"/>
    </xf>
    <xf numFmtId="38" fontId="13" fillId="0" borderId="53" xfId="2" applyFont="1" applyBorder="1" applyAlignment="1">
      <alignment horizontal="center" vertical="center"/>
    </xf>
    <xf numFmtId="38" fontId="13" fillId="0" borderId="37" xfId="2" applyFont="1" applyBorder="1" applyAlignment="1">
      <alignment horizontal="center" vertical="center"/>
    </xf>
    <xf numFmtId="38" fontId="13" fillId="0" borderId="39" xfId="2" applyFont="1" applyBorder="1" applyAlignment="1">
      <alignment horizontal="center" vertical="top" wrapText="1"/>
    </xf>
    <xf numFmtId="38" fontId="13" fillId="0" borderId="2" xfId="2" applyFont="1" applyBorder="1" applyAlignment="1">
      <alignment horizontal="center" vertical="top"/>
    </xf>
    <xf numFmtId="38" fontId="13" fillId="0" borderId="22" xfId="2" applyFont="1" applyBorder="1" applyAlignment="1">
      <alignment horizontal="center" vertical="top"/>
    </xf>
    <xf numFmtId="38" fontId="13" fillId="0" borderId="0" xfId="2" applyFont="1" applyBorder="1" applyAlignment="1">
      <alignment horizontal="center" vertical="top"/>
    </xf>
    <xf numFmtId="38" fontId="13" fillId="0" borderId="27" xfId="2" applyFont="1" applyBorder="1" applyAlignment="1">
      <alignment horizontal="center" vertical="top"/>
    </xf>
    <xf numFmtId="38" fontId="13" fillId="0" borderId="28" xfId="2" applyFont="1" applyBorder="1" applyAlignment="1">
      <alignment horizontal="center" vertical="top"/>
    </xf>
    <xf numFmtId="182" fontId="13" fillId="0" borderId="4" xfId="2" applyNumberFormat="1" applyFont="1" applyBorder="1" applyAlignment="1">
      <alignment horizontal="center" vertical="center"/>
    </xf>
    <xf numFmtId="182" fontId="13" fillId="0" borderId="5" xfId="2" applyNumberFormat="1" applyFont="1" applyBorder="1" applyAlignment="1">
      <alignment horizontal="center" vertical="center"/>
    </xf>
    <xf numFmtId="38" fontId="13" fillId="0" borderId="30" xfId="2" applyFont="1" applyBorder="1" applyAlignment="1">
      <alignment horizontal="right" vertical="center"/>
    </xf>
    <xf numFmtId="38" fontId="13" fillId="0" borderId="35" xfId="2" applyFont="1" applyBorder="1" applyAlignment="1">
      <alignment horizontal="right" vertical="center"/>
    </xf>
    <xf numFmtId="38" fontId="13" fillId="0" borderId="33" xfId="2" applyFont="1" applyBorder="1" applyAlignment="1">
      <alignment horizontal="right" vertical="center"/>
    </xf>
    <xf numFmtId="38" fontId="22" fillId="0" borderId="6" xfId="2" applyFont="1" applyBorder="1" applyAlignment="1">
      <alignment horizontal="right" vertical="center"/>
    </xf>
    <xf numFmtId="38" fontId="22" fillId="0" borderId="2" xfId="2" applyFont="1" applyBorder="1" applyAlignment="1">
      <alignment horizontal="right" vertical="center"/>
    </xf>
    <xf numFmtId="38" fontId="22" fillId="0" borderId="40" xfId="2" applyFont="1" applyBorder="1" applyAlignment="1">
      <alignment horizontal="right" vertical="center"/>
    </xf>
    <xf numFmtId="9" fontId="22" fillId="0" borderId="15" xfId="1" applyFont="1" applyBorder="1" applyAlignment="1">
      <alignment horizontal="right" vertical="center"/>
    </xf>
    <xf numFmtId="9" fontId="22" fillId="0" borderId="16" xfId="1" applyFont="1" applyBorder="1" applyAlignment="1">
      <alignment horizontal="right" vertical="center"/>
    </xf>
    <xf numFmtId="38" fontId="13" fillId="0" borderId="59" xfId="2" applyFont="1" applyBorder="1" applyAlignment="1">
      <alignment horizontal="right" vertical="center"/>
    </xf>
    <xf numFmtId="38" fontId="13" fillId="0" borderId="34" xfId="2" applyFont="1" applyBorder="1" applyAlignment="1">
      <alignment horizontal="right" vertical="center"/>
    </xf>
    <xf numFmtId="9" fontId="13" fillId="0" borderId="4" xfId="1" applyFont="1" applyBorder="1" applyAlignment="1">
      <alignment horizontal="center" vertical="center"/>
    </xf>
    <xf numFmtId="38" fontId="22" fillId="3" borderId="4" xfId="2" applyFont="1" applyFill="1" applyBorder="1" applyAlignment="1">
      <alignment horizontal="center" vertical="center"/>
    </xf>
    <xf numFmtId="38" fontId="22" fillId="3" borderId="32" xfId="2" applyFont="1" applyFill="1" applyBorder="1" applyAlignment="1">
      <alignment horizontal="center" vertical="center"/>
    </xf>
    <xf numFmtId="38" fontId="22" fillId="0" borderId="15" xfId="2" applyFont="1" applyBorder="1" applyAlignment="1">
      <alignment horizontal="center" vertical="center"/>
    </xf>
    <xf numFmtId="38" fontId="22" fillId="0" borderId="16" xfId="2" applyFont="1" applyBorder="1" applyAlignment="1">
      <alignment horizontal="center" vertical="center"/>
    </xf>
    <xf numFmtId="38" fontId="22" fillId="0" borderId="33" xfId="2" applyFont="1" applyBorder="1" applyAlignment="1">
      <alignment horizontal="center" vertical="center"/>
    </xf>
    <xf numFmtId="38" fontId="22" fillId="0" borderId="34" xfId="2" applyFont="1" applyBorder="1" applyAlignment="1">
      <alignment horizontal="center" vertical="center"/>
    </xf>
    <xf numFmtId="38" fontId="13" fillId="3" borderId="3" xfId="2" applyFont="1" applyFill="1" applyBorder="1" applyAlignment="1">
      <alignment horizontal="right" vertical="center"/>
    </xf>
    <xf numFmtId="38" fontId="13" fillId="3" borderId="4" xfId="2" applyFont="1" applyFill="1" applyBorder="1" applyAlignment="1">
      <alignment horizontal="right" vertical="center"/>
    </xf>
    <xf numFmtId="38" fontId="13" fillId="3" borderId="32" xfId="2" applyFont="1" applyFill="1" applyBorder="1" applyAlignment="1">
      <alignment horizontal="right" vertical="center"/>
    </xf>
    <xf numFmtId="38" fontId="22" fillId="3" borderId="6" xfId="2" applyFont="1" applyFill="1" applyBorder="1" applyAlignment="1">
      <alignment horizontal="right" vertical="center"/>
    </xf>
    <xf numFmtId="38" fontId="22" fillId="3" borderId="2" xfId="2" applyFont="1" applyFill="1" applyBorder="1" applyAlignment="1">
      <alignment horizontal="right" vertical="center"/>
    </xf>
    <xf numFmtId="38" fontId="22" fillId="3" borderId="40" xfId="2" applyFont="1" applyFill="1" applyBorder="1" applyAlignment="1">
      <alignment horizontal="right" vertical="center"/>
    </xf>
    <xf numFmtId="38" fontId="13" fillId="0" borderId="6" xfId="2" applyFont="1" applyBorder="1" applyAlignment="1">
      <alignment horizontal="right" vertical="center"/>
    </xf>
    <xf numFmtId="38" fontId="13" fillId="0" borderId="2" xfId="2" applyFont="1" applyBorder="1" applyAlignment="1">
      <alignment horizontal="right" vertical="center"/>
    </xf>
    <xf numFmtId="38" fontId="13" fillId="0" borderId="40" xfId="2" applyFont="1" applyBorder="1" applyAlignment="1">
      <alignment horizontal="right" vertical="center"/>
    </xf>
    <xf numFmtId="9" fontId="2" fillId="0" borderId="0" xfId="1" applyFont="1" applyAlignment="1">
      <alignment horizontal="center" vertical="center"/>
    </xf>
    <xf numFmtId="38" fontId="21" fillId="0" borderId="5" xfId="2" applyFont="1" applyBorder="1" applyAlignment="1">
      <alignment horizontal="right" vertical="center"/>
    </xf>
    <xf numFmtId="182" fontId="2" fillId="0" borderId="0" xfId="2" applyNumberFormat="1" applyFont="1" applyAlignment="1">
      <alignment horizontal="center" vertical="center"/>
    </xf>
    <xf numFmtId="9" fontId="2" fillId="0" borderId="2" xfId="1" applyFont="1" applyBorder="1" applyAlignment="1">
      <alignment horizontal="center" vertical="center"/>
    </xf>
    <xf numFmtId="9" fontId="1" fillId="0" borderId="0" xfId="1" applyFont="1" applyAlignment="1">
      <alignment horizontal="center" vertical="center"/>
    </xf>
    <xf numFmtId="38" fontId="5" fillId="0" borderId="4" xfId="2" applyFont="1" applyBorder="1" applyAlignment="1">
      <alignment horizontal="right" vertical="center"/>
    </xf>
    <xf numFmtId="38" fontId="5" fillId="0" borderId="5" xfId="2" applyFont="1" applyBorder="1" applyAlignment="1">
      <alignment horizontal="right" vertical="center"/>
    </xf>
    <xf numFmtId="0" fontId="1" fillId="0" borderId="3" xfId="0" applyFont="1" applyBorder="1" applyAlignment="1">
      <alignment horizontal="right" vertical="center"/>
    </xf>
    <xf numFmtId="0" fontId="1" fillId="0" borderId="5" xfId="0" applyFont="1" applyBorder="1" applyAlignment="1">
      <alignment horizontal="left" vertical="center"/>
    </xf>
    <xf numFmtId="176" fontId="5" fillId="0" borderId="4" xfId="1" applyNumberFormat="1" applyFont="1" applyBorder="1" applyAlignment="1">
      <alignment horizontal="right" vertical="center"/>
    </xf>
    <xf numFmtId="176" fontId="5" fillId="0" borderId="5" xfId="1" applyNumberFormat="1" applyFont="1" applyBorder="1" applyAlignment="1">
      <alignment horizontal="right" vertical="center"/>
    </xf>
    <xf numFmtId="38" fontId="5" fillId="0" borderId="0" xfId="2" applyFont="1" applyAlignment="1">
      <alignment horizontal="right" vertical="center"/>
    </xf>
    <xf numFmtId="3" fontId="5" fillId="0" borderId="0" xfId="0" applyNumberFormat="1" applyFont="1" applyAlignment="1">
      <alignment horizontal="left" vertical="center"/>
    </xf>
    <xf numFmtId="0" fontId="5" fillId="0" borderId="0" xfId="0" applyFont="1" applyAlignment="1">
      <alignment horizontal="left" vertical="center"/>
    </xf>
    <xf numFmtId="3" fontId="5" fillId="0" borderId="0" xfId="0" applyNumberFormat="1" applyFont="1" applyAlignment="1">
      <alignment horizontal="center" vertical="center"/>
    </xf>
    <xf numFmtId="0" fontId="5" fillId="0" borderId="5" xfId="0" applyFont="1" applyBorder="1" applyAlignment="1">
      <alignment horizontal="right" vertical="center"/>
    </xf>
    <xf numFmtId="38" fontId="5" fillId="0" borderId="0" xfId="0" applyNumberFormat="1" applyFont="1" applyAlignment="1">
      <alignment horizontal="left" vertical="center"/>
    </xf>
    <xf numFmtId="0" fontId="5" fillId="0" borderId="0" xfId="0" applyFont="1" applyAlignment="1">
      <alignment horizontal="center" vertical="center"/>
    </xf>
    <xf numFmtId="38" fontId="5" fillId="0" borderId="0" xfId="0" applyNumberFormat="1" applyFont="1" applyAlignment="1">
      <alignment horizontal="center" vertical="center"/>
    </xf>
    <xf numFmtId="9" fontId="5" fillId="0" borderId="0" xfId="0" applyNumberFormat="1" applyFont="1" applyAlignment="1">
      <alignment horizontal="center" vertical="center"/>
    </xf>
    <xf numFmtId="38" fontId="5" fillId="0" borderId="0" xfId="2" applyFont="1" applyAlignment="1">
      <alignment horizontal="left" vertical="center"/>
    </xf>
    <xf numFmtId="38" fontId="5" fillId="0" borderId="0" xfId="2" applyFont="1" applyAlignment="1">
      <alignment horizontal="center" vertical="center"/>
    </xf>
    <xf numFmtId="176" fontId="5" fillId="0" borderId="33" xfId="0" applyNumberFormat="1" applyFont="1" applyBorder="1">
      <alignment vertical="center"/>
    </xf>
    <xf numFmtId="0" fontId="5" fillId="0" borderId="33" xfId="0" applyFont="1" applyBorder="1">
      <alignment vertical="center"/>
    </xf>
    <xf numFmtId="38" fontId="5" fillId="0" borderId="15" xfId="2" applyFont="1" applyBorder="1" applyAlignment="1">
      <alignment vertical="center"/>
    </xf>
    <xf numFmtId="38" fontId="5" fillId="0" borderId="16" xfId="2" applyFont="1" applyBorder="1" applyAlignment="1">
      <alignment vertical="center"/>
    </xf>
    <xf numFmtId="38" fontId="5" fillId="0" borderId="37" xfId="2" applyFont="1" applyBorder="1" applyAlignment="1">
      <alignment vertical="center"/>
    </xf>
    <xf numFmtId="176" fontId="1" fillId="0" borderId="37" xfId="0" applyNumberFormat="1" applyFont="1" applyBorder="1" applyAlignment="1">
      <alignment horizontal="center" vertical="center"/>
    </xf>
    <xf numFmtId="176" fontId="1" fillId="0" borderId="33" xfId="0" applyNumberFormat="1" applyFont="1" applyBorder="1" applyAlignment="1">
      <alignment horizontal="center" vertical="center"/>
    </xf>
    <xf numFmtId="176" fontId="1" fillId="0" borderId="34" xfId="0" applyNumberFormat="1" applyFont="1" applyBorder="1" applyAlignment="1">
      <alignment horizontal="center" vertical="center"/>
    </xf>
    <xf numFmtId="176" fontId="1" fillId="0" borderId="36" xfId="0" applyNumberFormat="1" applyFont="1" applyBorder="1" applyAlignment="1">
      <alignment horizontal="center" vertical="center"/>
    </xf>
    <xf numFmtId="176" fontId="1" fillId="0" borderId="17" xfId="0" applyNumberFormat="1" applyFont="1" applyBorder="1" applyAlignment="1">
      <alignment horizontal="center" vertical="center"/>
    </xf>
    <xf numFmtId="176" fontId="1" fillId="0" borderId="4" xfId="0" applyNumberFormat="1" applyFont="1" applyBorder="1" applyAlignment="1">
      <alignment horizontal="center" vertical="center"/>
    </xf>
    <xf numFmtId="176" fontId="1" fillId="0" borderId="32" xfId="0" applyNumberFormat="1" applyFont="1" applyBorder="1" applyAlignment="1">
      <alignment horizontal="center" vertical="center"/>
    </xf>
    <xf numFmtId="0" fontId="5" fillId="2" borderId="35" xfId="0" applyFont="1" applyFill="1" applyBorder="1">
      <alignment vertical="center"/>
    </xf>
    <xf numFmtId="38" fontId="5" fillId="2" borderId="47" xfId="2" applyFont="1" applyFill="1" applyBorder="1" applyAlignment="1">
      <alignment vertical="center"/>
    </xf>
    <xf numFmtId="38" fontId="5" fillId="2" borderId="37" xfId="2" applyFont="1" applyFill="1" applyBorder="1" applyAlignment="1">
      <alignment vertical="center"/>
    </xf>
    <xf numFmtId="38" fontId="5" fillId="2" borderId="33" xfId="2" applyFont="1" applyFill="1" applyBorder="1" applyAlignment="1">
      <alignment vertical="center"/>
    </xf>
    <xf numFmtId="38" fontId="5" fillId="2" borderId="34" xfId="2" applyFont="1" applyFill="1" applyBorder="1" applyAlignment="1">
      <alignment vertical="center"/>
    </xf>
    <xf numFmtId="38" fontId="5" fillId="0" borderId="25" xfId="2" applyFont="1" applyBorder="1" applyAlignment="1">
      <alignment vertical="center"/>
    </xf>
    <xf numFmtId="38" fontId="5" fillId="0" borderId="31" xfId="2" applyFont="1" applyBorder="1" applyAlignment="1">
      <alignment vertical="center"/>
    </xf>
    <xf numFmtId="176" fontId="5" fillId="0" borderId="15" xfId="0" applyNumberFormat="1" applyFont="1" applyBorder="1">
      <alignment vertical="center"/>
    </xf>
    <xf numFmtId="176" fontId="5" fillId="0" borderId="16" xfId="0" applyNumberFormat="1" applyFont="1" applyBorder="1">
      <alignment vertical="center"/>
    </xf>
    <xf numFmtId="38" fontId="5" fillId="0" borderId="19" xfId="2" applyFont="1" applyBorder="1" applyAlignment="1">
      <alignment vertical="center"/>
    </xf>
    <xf numFmtId="38" fontId="5" fillId="0" borderId="3" xfId="2" applyFont="1" applyBorder="1" applyAlignment="1">
      <alignment vertical="center"/>
    </xf>
    <xf numFmtId="38" fontId="5" fillId="0" borderId="4" xfId="2" applyFont="1" applyBorder="1" applyAlignment="1">
      <alignment vertical="center"/>
    </xf>
    <xf numFmtId="38" fontId="5" fillId="0" borderId="32" xfId="2" applyFont="1" applyBorder="1" applyAlignment="1">
      <alignment vertical="center"/>
    </xf>
    <xf numFmtId="176" fontId="1" fillId="2" borderId="4" xfId="0" applyNumberFormat="1" applyFont="1" applyFill="1" applyBorder="1" applyAlignment="1">
      <alignment horizontal="center" vertical="center"/>
    </xf>
    <xf numFmtId="176" fontId="1" fillId="2" borderId="32" xfId="0" applyNumberFormat="1" applyFont="1" applyFill="1" applyBorder="1" applyAlignment="1">
      <alignment horizontal="center" vertical="center"/>
    </xf>
    <xf numFmtId="0" fontId="5" fillId="2" borderId="39" xfId="0" applyFont="1" applyFill="1" applyBorder="1">
      <alignment vertical="center"/>
    </xf>
    <xf numFmtId="176" fontId="5" fillId="2" borderId="4" xfId="0" applyNumberFormat="1" applyFont="1" applyFill="1" applyBorder="1">
      <alignment vertical="center"/>
    </xf>
    <xf numFmtId="0" fontId="5" fillId="2" borderId="4" xfId="0" applyFont="1" applyFill="1" applyBorder="1">
      <alignment vertical="center"/>
    </xf>
    <xf numFmtId="38" fontId="5" fillId="2" borderId="19" xfId="2" applyFont="1" applyFill="1" applyBorder="1" applyAlignment="1">
      <alignment vertical="center"/>
    </xf>
    <xf numFmtId="38" fontId="5" fillId="2" borderId="18" xfId="2" applyFont="1" applyFill="1" applyBorder="1" applyAlignment="1">
      <alignment vertical="center"/>
    </xf>
    <xf numFmtId="38" fontId="5" fillId="2" borderId="17" xfId="2" applyFont="1" applyFill="1" applyBorder="1" applyAlignment="1">
      <alignment vertical="center"/>
    </xf>
    <xf numFmtId="38" fontId="5" fillId="2" borderId="4" xfId="2" applyFont="1" applyFill="1" applyBorder="1" applyAlignment="1">
      <alignment vertical="center"/>
    </xf>
    <xf numFmtId="38" fontId="5" fillId="2" borderId="32" xfId="2" applyFont="1" applyFill="1" applyBorder="1" applyAlignment="1">
      <alignment vertical="center"/>
    </xf>
    <xf numFmtId="0" fontId="1" fillId="2" borderId="4" xfId="0" applyFont="1" applyFill="1" applyBorder="1" applyAlignment="1">
      <alignment horizontal="center" vertical="center"/>
    </xf>
    <xf numFmtId="177" fontId="5" fillId="2" borderId="19" xfId="2" applyNumberFormat="1" applyFont="1" applyFill="1" applyBorder="1" applyAlignment="1">
      <alignment vertical="center"/>
    </xf>
    <xf numFmtId="176" fontId="1" fillId="2" borderId="18" xfId="0" applyNumberFormat="1" applyFont="1" applyFill="1" applyBorder="1" applyAlignment="1">
      <alignment horizontal="right" vertical="center"/>
    </xf>
    <xf numFmtId="176" fontId="1" fillId="2" borderId="18" xfId="0" applyNumberFormat="1" applyFont="1" applyFill="1" applyBorder="1" applyAlignment="1">
      <alignment horizontal="center" vertical="center"/>
    </xf>
    <xf numFmtId="176" fontId="1" fillId="0" borderId="18" xfId="0" applyNumberFormat="1" applyFont="1" applyBorder="1" applyAlignment="1">
      <alignment horizontal="center" vertical="center"/>
    </xf>
    <xf numFmtId="38" fontId="5" fillId="0" borderId="17" xfId="2" applyFont="1" applyBorder="1" applyAlignment="1">
      <alignment vertical="center"/>
    </xf>
    <xf numFmtId="177" fontId="5" fillId="0" borderId="39" xfId="0" applyNumberFormat="1" applyFont="1" applyBorder="1">
      <alignment vertical="center"/>
    </xf>
    <xf numFmtId="177" fontId="5" fillId="0" borderId="2" xfId="0" applyNumberFormat="1" applyFont="1" applyBorder="1">
      <alignment vertical="center"/>
    </xf>
    <xf numFmtId="177" fontId="5" fillId="0" borderId="40" xfId="0" applyNumberFormat="1" applyFont="1" applyBorder="1">
      <alignment vertical="center"/>
    </xf>
    <xf numFmtId="177" fontId="5" fillId="0" borderId="19" xfId="2" applyNumberFormat="1" applyFont="1" applyBorder="1" applyAlignment="1">
      <alignment vertical="center"/>
    </xf>
    <xf numFmtId="177" fontId="1" fillId="0" borderId="39" xfId="0" applyNumberFormat="1" applyFont="1" applyBorder="1" applyAlignment="1">
      <alignment horizontal="right" vertical="center"/>
    </xf>
    <xf numFmtId="177" fontId="1" fillId="0" borderId="2" xfId="0" applyNumberFormat="1" applyFont="1" applyBorder="1" applyAlignment="1">
      <alignment horizontal="right" vertical="center"/>
    </xf>
    <xf numFmtId="177" fontId="1" fillId="0" borderId="40" xfId="0" applyNumberFormat="1" applyFont="1" applyBorder="1" applyAlignment="1">
      <alignment horizontal="right" vertical="center"/>
    </xf>
    <xf numFmtId="177" fontId="5" fillId="0" borderId="15" xfId="2" applyNumberFormat="1" applyFont="1" applyBorder="1" applyAlignment="1">
      <alignment vertical="center"/>
    </xf>
    <xf numFmtId="177" fontId="5" fillId="0" borderId="16" xfId="2" applyNumberFormat="1" applyFont="1" applyBorder="1" applyAlignment="1">
      <alignment vertical="center"/>
    </xf>
    <xf numFmtId="187" fontId="5" fillId="2" borderId="4" xfId="2" applyNumberFormat="1" applyFont="1" applyFill="1" applyBorder="1" applyAlignment="1">
      <alignment vertical="center"/>
    </xf>
    <xf numFmtId="187" fontId="5" fillId="2" borderId="32" xfId="2" applyNumberFormat="1" applyFont="1" applyFill="1" applyBorder="1" applyAlignment="1">
      <alignment vertical="center"/>
    </xf>
    <xf numFmtId="0" fontId="5" fillId="0" borderId="39" xfId="0" applyFont="1" applyBorder="1">
      <alignment vertical="center"/>
    </xf>
    <xf numFmtId="0" fontId="5" fillId="0" borderId="2" xfId="0" applyFont="1" applyBorder="1">
      <alignment vertical="center"/>
    </xf>
    <xf numFmtId="0" fontId="5" fillId="0" borderId="40" xfId="0" applyFont="1" applyBorder="1">
      <alignment vertical="center"/>
    </xf>
    <xf numFmtId="176" fontId="5" fillId="0" borderId="18" xfId="0" applyNumberFormat="1" applyFont="1" applyBorder="1" applyAlignment="1">
      <alignment horizontal="right" vertical="center"/>
    </xf>
    <xf numFmtId="177" fontId="5" fillId="0" borderId="24" xfId="2" applyNumberFormat="1" applyFont="1" applyBorder="1" applyAlignment="1">
      <alignment vertical="center"/>
    </xf>
    <xf numFmtId="177" fontId="5" fillId="0" borderId="25" xfId="2" applyNumberFormat="1" applyFont="1" applyBorder="1" applyAlignment="1">
      <alignment vertical="center"/>
    </xf>
    <xf numFmtId="177" fontId="5" fillId="0" borderId="26" xfId="2" applyNumberFormat="1" applyFont="1" applyBorder="1" applyAlignment="1">
      <alignment vertical="center"/>
    </xf>
    <xf numFmtId="38" fontId="11" fillId="0" borderId="19" xfId="2" applyFont="1" applyBorder="1" applyAlignment="1">
      <alignment horizontal="center" vertical="center"/>
    </xf>
    <xf numFmtId="38" fontId="5" fillId="0" borderId="18" xfId="2" applyFont="1" applyBorder="1" applyAlignment="1">
      <alignment vertical="center"/>
    </xf>
    <xf numFmtId="176" fontId="5" fillId="0" borderId="21" xfId="0" applyNumberFormat="1" applyFont="1" applyBorder="1">
      <alignment vertical="center"/>
    </xf>
    <xf numFmtId="0" fontId="5" fillId="0" borderId="12" xfId="0" applyFont="1" applyBorder="1">
      <alignment vertical="center"/>
    </xf>
    <xf numFmtId="0" fontId="5" fillId="0" borderId="13" xfId="0" applyFont="1" applyBorder="1">
      <alignment vertical="center"/>
    </xf>
    <xf numFmtId="176" fontId="5" fillId="0" borderId="25" xfId="0" applyNumberFormat="1" applyFont="1" applyBorder="1">
      <alignment vertical="center"/>
    </xf>
    <xf numFmtId="176" fontId="5" fillId="2" borderId="37" xfId="0" applyNumberFormat="1" applyFont="1" applyFill="1" applyBorder="1">
      <alignment vertical="center"/>
    </xf>
    <xf numFmtId="0" fontId="5" fillId="2" borderId="37" xfId="0" applyFont="1" applyFill="1" applyBorder="1">
      <alignment vertical="center"/>
    </xf>
    <xf numFmtId="176" fontId="5" fillId="2" borderId="47" xfId="0" applyNumberFormat="1" applyFont="1" applyFill="1" applyBorder="1" applyAlignment="1">
      <alignment horizontal="right" vertical="center"/>
    </xf>
    <xf numFmtId="0" fontId="5" fillId="2" borderId="47" xfId="0" applyFont="1" applyFill="1" applyBorder="1" applyAlignment="1">
      <alignment horizontal="right" vertical="center"/>
    </xf>
    <xf numFmtId="187" fontId="5" fillId="2" borderId="33" xfId="0" applyNumberFormat="1" applyFont="1" applyFill="1" applyBorder="1" applyAlignment="1">
      <alignment horizontal="right" vertical="center"/>
    </xf>
    <xf numFmtId="187" fontId="5" fillId="2" borderId="34" xfId="0" applyNumberFormat="1" applyFont="1" applyFill="1" applyBorder="1" applyAlignment="1">
      <alignment horizontal="right" vertical="center"/>
    </xf>
    <xf numFmtId="176" fontId="1" fillId="0" borderId="3" xfId="0" applyNumberFormat="1" applyFont="1" applyBorder="1" applyAlignment="1">
      <alignment horizontal="center" vertical="center"/>
    </xf>
    <xf numFmtId="176" fontId="1" fillId="0" borderId="5" xfId="0" applyNumberFormat="1" applyFont="1" applyBorder="1" applyAlignment="1">
      <alignment horizontal="center" vertical="center"/>
    </xf>
    <xf numFmtId="176" fontId="5" fillId="0" borderId="15" xfId="0" applyNumberFormat="1" applyFont="1" applyBorder="1" applyAlignment="1">
      <alignment horizontal="right" vertical="center"/>
    </xf>
    <xf numFmtId="176" fontId="5" fillId="0" borderId="16" xfId="0" applyNumberFormat="1" applyFont="1" applyBorder="1" applyAlignment="1">
      <alignment horizontal="right" vertical="center"/>
    </xf>
    <xf numFmtId="176" fontId="5" fillId="2" borderId="19" xfId="0" applyNumberFormat="1" applyFont="1" applyFill="1" applyBorder="1">
      <alignment vertical="center"/>
    </xf>
    <xf numFmtId="176" fontId="5" fillId="2" borderId="18" xfId="0" applyNumberFormat="1" applyFont="1" applyFill="1" applyBorder="1">
      <alignment vertical="center"/>
    </xf>
    <xf numFmtId="176" fontId="5" fillId="2" borderId="17" xfId="0" applyNumberFormat="1" applyFont="1" applyFill="1" applyBorder="1" applyAlignment="1">
      <alignment horizontal="right" vertical="center"/>
    </xf>
    <xf numFmtId="187" fontId="5" fillId="2" borderId="4" xfId="0" applyNumberFormat="1" applyFont="1" applyFill="1" applyBorder="1" applyAlignment="1">
      <alignment horizontal="right" vertical="center"/>
    </xf>
    <xf numFmtId="187" fontId="5" fillId="2" borderId="32" xfId="0" applyNumberFormat="1" applyFont="1" applyFill="1" applyBorder="1" applyAlignment="1">
      <alignment horizontal="right" vertical="center"/>
    </xf>
    <xf numFmtId="176" fontId="5" fillId="0" borderId="5" xfId="0" applyNumberFormat="1" applyFont="1" applyBorder="1" applyAlignment="1">
      <alignment horizontal="right" vertical="center"/>
    </xf>
    <xf numFmtId="176" fontId="1" fillId="0" borderId="5" xfId="0" applyNumberFormat="1" applyFont="1" applyBorder="1" applyAlignment="1">
      <alignment horizontal="right" vertical="center"/>
    </xf>
    <xf numFmtId="176" fontId="1" fillId="0" borderId="18" xfId="0" applyNumberFormat="1" applyFont="1" applyBorder="1" applyAlignment="1">
      <alignment horizontal="right" vertical="center"/>
    </xf>
    <xf numFmtId="176" fontId="1" fillId="0" borderId="3" xfId="0" applyNumberFormat="1" applyFont="1" applyBorder="1" applyAlignment="1">
      <alignment horizontal="right" vertical="center"/>
    </xf>
    <xf numFmtId="176" fontId="5" fillId="0" borderId="3" xfId="0" applyNumberFormat="1" applyFont="1" applyBorder="1" applyAlignment="1">
      <alignment horizontal="right" vertical="center"/>
    </xf>
    <xf numFmtId="176" fontId="5" fillId="0" borderId="4" xfId="0" applyNumberFormat="1" applyFont="1" applyBorder="1" applyAlignment="1">
      <alignment horizontal="right" vertical="center"/>
    </xf>
    <xf numFmtId="187" fontId="1" fillId="0" borderId="4" xfId="0" applyNumberFormat="1" applyFont="1" applyBorder="1" applyAlignment="1">
      <alignment horizontal="right" vertical="center"/>
    </xf>
    <xf numFmtId="187" fontId="1" fillId="0" borderId="32" xfId="0" applyNumberFormat="1" applyFont="1" applyBorder="1" applyAlignment="1">
      <alignment horizontal="right" vertical="center"/>
    </xf>
    <xf numFmtId="176" fontId="5" fillId="2" borderId="30" xfId="0" applyNumberFormat="1" applyFont="1" applyFill="1" applyBorder="1">
      <alignment vertical="center"/>
    </xf>
    <xf numFmtId="176" fontId="5" fillId="2" borderId="32" xfId="0" applyNumberFormat="1" applyFont="1" applyFill="1" applyBorder="1">
      <alignment vertical="center"/>
    </xf>
    <xf numFmtId="176" fontId="5" fillId="2" borderId="17" xfId="0" applyNumberFormat="1" applyFont="1" applyFill="1" applyBorder="1">
      <alignment vertical="center"/>
    </xf>
    <xf numFmtId="176" fontId="5" fillId="2" borderId="18" xfId="0" applyNumberFormat="1" applyFont="1" applyFill="1" applyBorder="1" applyAlignment="1">
      <alignment horizontal="right" vertical="center"/>
    </xf>
    <xf numFmtId="176" fontId="5" fillId="0" borderId="30" xfId="0" applyNumberFormat="1" applyFont="1" applyBorder="1">
      <alignment vertical="center"/>
    </xf>
    <xf numFmtId="176" fontId="5" fillId="0" borderId="4" xfId="0" applyNumberFormat="1" applyFont="1" applyBorder="1">
      <alignment vertical="center"/>
    </xf>
    <xf numFmtId="176" fontId="5" fillId="0" borderId="32" xfId="0" applyNumberFormat="1" applyFont="1" applyBorder="1">
      <alignment vertical="center"/>
    </xf>
    <xf numFmtId="176" fontId="5" fillId="0" borderId="19" xfId="0" applyNumberFormat="1" applyFont="1" applyBorder="1" applyAlignment="1">
      <alignment horizontal="right" vertical="center"/>
    </xf>
    <xf numFmtId="176" fontId="5" fillId="2" borderId="41" xfId="0" applyNumberFormat="1" applyFont="1" applyFill="1" applyBorder="1">
      <alignment vertical="center"/>
    </xf>
    <xf numFmtId="176" fontId="5" fillId="2" borderId="11" xfId="0" applyNumberFormat="1" applyFont="1" applyFill="1" applyBorder="1">
      <alignment vertical="center"/>
    </xf>
    <xf numFmtId="176" fontId="5" fillId="2" borderId="42" xfId="0" applyNumberFormat="1" applyFont="1" applyFill="1" applyBorder="1">
      <alignment vertical="center"/>
    </xf>
    <xf numFmtId="176" fontId="5" fillId="0" borderId="18" xfId="0" applyNumberFormat="1" applyFont="1" applyBorder="1">
      <alignment vertical="center"/>
    </xf>
    <xf numFmtId="176" fontId="5" fillId="0" borderId="3" xfId="0" applyNumberFormat="1" applyFont="1" applyBorder="1">
      <alignment vertical="center"/>
    </xf>
    <xf numFmtId="176" fontId="5" fillId="0" borderId="19" xfId="0" applyNumberFormat="1" applyFont="1" applyBorder="1">
      <alignment vertical="center"/>
    </xf>
    <xf numFmtId="0" fontId="5" fillId="0" borderId="11" xfId="0" applyFont="1" applyBorder="1">
      <alignment vertical="center"/>
    </xf>
    <xf numFmtId="0" fontId="5" fillId="0" borderId="42" xfId="0" applyFont="1" applyBorder="1">
      <alignment vertical="center"/>
    </xf>
    <xf numFmtId="0" fontId="5" fillId="0" borderId="15" xfId="0" applyFont="1" applyBorder="1">
      <alignment vertical="center"/>
    </xf>
    <xf numFmtId="0" fontId="5" fillId="0" borderId="16" xfId="0" applyFont="1" applyBorder="1">
      <alignment vertical="center"/>
    </xf>
    <xf numFmtId="176" fontId="5" fillId="0" borderId="17" xfId="0" applyNumberFormat="1" applyFont="1" applyBorder="1">
      <alignment vertical="center"/>
    </xf>
    <xf numFmtId="176" fontId="1" fillId="0" borderId="39" xfId="0" applyNumberFormat="1" applyFont="1" applyBorder="1" applyAlignment="1">
      <alignment horizontal="right" vertical="center"/>
    </xf>
    <xf numFmtId="176" fontId="1" fillId="0" borderId="2" xfId="0" applyNumberFormat="1" applyFont="1" applyBorder="1" applyAlignment="1">
      <alignment horizontal="right" vertical="center"/>
    </xf>
    <xf numFmtId="176" fontId="1" fillId="0" borderId="40" xfId="0" applyNumberFormat="1" applyFont="1" applyBorder="1" applyAlignment="1">
      <alignment horizontal="right" vertical="center"/>
    </xf>
    <xf numFmtId="176" fontId="11" fillId="0" borderId="19" xfId="0" applyNumberFormat="1" applyFont="1" applyBorder="1" applyAlignment="1">
      <alignment horizontal="center" vertical="center"/>
    </xf>
    <xf numFmtId="176" fontId="1" fillId="0" borderId="29" xfId="0" applyNumberFormat="1" applyFont="1" applyBorder="1" applyAlignment="1">
      <alignment horizontal="right" vertical="center"/>
    </xf>
    <xf numFmtId="176" fontId="1" fillId="0" borderId="25" xfId="0" applyNumberFormat="1" applyFont="1" applyBorder="1" applyAlignment="1">
      <alignment horizontal="right" vertical="center"/>
    </xf>
    <xf numFmtId="176" fontId="1" fillId="0" borderId="31" xfId="0" applyNumberFormat="1" applyFont="1" applyBorder="1" applyAlignment="1">
      <alignment horizontal="right" vertical="center"/>
    </xf>
    <xf numFmtId="176" fontId="1" fillId="0" borderId="26" xfId="0" applyNumberFormat="1" applyFont="1" applyBorder="1" applyAlignment="1">
      <alignment horizontal="right" vertical="center"/>
    </xf>
    <xf numFmtId="176" fontId="1" fillId="0" borderId="36" xfId="0" applyNumberFormat="1" applyFont="1" applyBorder="1" applyAlignment="1">
      <alignment horizontal="right" vertical="center"/>
    </xf>
    <xf numFmtId="187" fontId="1" fillId="0" borderId="25" xfId="0" applyNumberFormat="1" applyFont="1" applyBorder="1" applyAlignment="1">
      <alignment horizontal="right" vertical="center"/>
    </xf>
    <xf numFmtId="187" fontId="1" fillId="0" borderId="31" xfId="0" applyNumberFormat="1" applyFont="1" applyBorder="1" applyAlignment="1">
      <alignment horizontal="right" vertical="center"/>
    </xf>
    <xf numFmtId="0" fontId="21" fillId="0" borderId="5" xfId="0" applyFont="1" applyBorder="1" applyAlignment="1">
      <alignment horizontal="right" vertical="center"/>
    </xf>
  </cellXfs>
  <cellStyles count="3">
    <cellStyle name="パーセント" xfId="1" builtinId="5"/>
    <cellStyle name="桁区切り" xfId="2"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37</xdr:col>
      <xdr:colOff>104731</xdr:colOff>
      <xdr:row>27</xdr:row>
      <xdr:rowOff>149988</xdr:rowOff>
    </xdr:from>
    <xdr:to>
      <xdr:col>42</xdr:col>
      <xdr:colOff>68096</xdr:colOff>
      <xdr:row>28</xdr:row>
      <xdr:rowOff>164641</xdr:rowOff>
    </xdr:to>
    <xdr:sp macro="" textlink="">
      <xdr:nvSpPr>
        <xdr:cNvPr id="2" name="テキスト ボックス 1">
          <a:extLst>
            <a:ext uri="{FF2B5EF4-FFF2-40B4-BE49-F238E27FC236}">
              <a16:creationId xmlns:a16="http://schemas.microsoft.com/office/drawing/2014/main" id="{82E88B5D-7123-636C-FA17-EE14ABB4D8CC}"/>
            </a:ext>
          </a:extLst>
        </xdr:cNvPr>
        <xdr:cNvSpPr txBox="1"/>
      </xdr:nvSpPr>
      <xdr:spPr>
        <a:xfrm>
          <a:off x="7775157" y="5971444"/>
          <a:ext cx="999910" cy="221962"/>
        </a:xfrm>
        <a:prstGeom prst="rect">
          <a:avLst/>
        </a:prstGeom>
      </xdr:spPr>
      <xdr:txBody>
        <a:bodyPr vertOverflow="clip" horzOverflow="clip" wrap="square" rtlCol="0" anchor="t"/>
        <a:lstStyle/>
        <a:p>
          <a:r>
            <a:rPr kumimoji="1" lang="ja-JP" altLang="en-US" sz="800"/>
            <a:t>法第</a:t>
          </a:r>
          <a:r>
            <a:rPr kumimoji="1" lang="en-US" altLang="ja-JP" sz="800"/>
            <a:t>91</a:t>
          </a:r>
          <a:r>
            <a:rPr kumimoji="1" lang="ja-JP" altLang="en-US" sz="800"/>
            <a:t>条補償費</a:t>
          </a:r>
        </a:p>
      </xdr:txBody>
    </xdr:sp>
    <xdr:clientData/>
  </xdr:twoCellAnchor>
  <xdr:twoCellAnchor>
    <xdr:from>
      <xdr:col>38</xdr:col>
      <xdr:colOff>14653</xdr:colOff>
      <xdr:row>28</xdr:row>
      <xdr:rowOff>58617</xdr:rowOff>
    </xdr:from>
    <xdr:to>
      <xdr:col>42</xdr:col>
      <xdr:colOff>58616</xdr:colOff>
      <xdr:row>29</xdr:row>
      <xdr:rowOff>80598</xdr:rowOff>
    </xdr:to>
    <xdr:sp macro="" textlink="">
      <xdr:nvSpPr>
        <xdr:cNvPr id="3" name="テキスト ボックス 2">
          <a:extLst>
            <a:ext uri="{FF2B5EF4-FFF2-40B4-BE49-F238E27FC236}">
              <a16:creationId xmlns:a16="http://schemas.microsoft.com/office/drawing/2014/main" id="{8AEF47F4-3C26-7147-1C5D-9EC331E79CD8}"/>
            </a:ext>
          </a:extLst>
        </xdr:cNvPr>
        <xdr:cNvSpPr txBox="1"/>
      </xdr:nvSpPr>
      <xdr:spPr>
        <a:xfrm>
          <a:off x="8088922" y="5693021"/>
          <a:ext cx="893886" cy="234462"/>
        </a:xfrm>
        <a:prstGeom prst="rect">
          <a:avLst/>
        </a:prstGeom>
      </xdr:spPr>
      <xdr:txBody>
        <a:bodyPr vertOverflow="clip" horzOverflow="clip" wrap="square" rtlCol="0" anchor="t"/>
        <a:lstStyle/>
        <a:p>
          <a:r>
            <a:rPr kumimoji="1" lang="en-US" altLang="ja-JP" sz="600"/>
            <a:t>(</a:t>
          </a:r>
          <a:r>
            <a:rPr kumimoji="1" lang="ja-JP" altLang="en-US" sz="600"/>
            <a:t>建物補償費</a:t>
          </a:r>
          <a:r>
            <a:rPr kumimoji="1" lang="en-US" altLang="ja-JP" sz="600"/>
            <a:t>)</a:t>
          </a:r>
          <a:endParaRPr kumimoji="1" lang="ja-JP" altLang="en-US" sz="600"/>
        </a:p>
      </xdr:txBody>
    </xdr:sp>
    <xdr:clientData/>
  </xdr:twoCellAnchor>
  <xdr:twoCellAnchor>
    <xdr:from>
      <xdr:col>82</xdr:col>
      <xdr:colOff>125802</xdr:colOff>
      <xdr:row>2</xdr:row>
      <xdr:rowOff>98845</xdr:rowOff>
    </xdr:from>
    <xdr:to>
      <xdr:col>118</xdr:col>
      <xdr:colOff>35944</xdr:colOff>
      <xdr:row>13</xdr:row>
      <xdr:rowOff>8986</xdr:rowOff>
    </xdr:to>
    <xdr:sp macro="" textlink="">
      <xdr:nvSpPr>
        <xdr:cNvPr id="4" name="正方形/長方形 3">
          <a:extLst>
            <a:ext uri="{FF2B5EF4-FFF2-40B4-BE49-F238E27FC236}">
              <a16:creationId xmlns:a16="http://schemas.microsoft.com/office/drawing/2014/main" id="{3A590AB7-271E-D549-7319-C9140E698194}"/>
            </a:ext>
          </a:extLst>
        </xdr:cNvPr>
        <xdr:cNvSpPr/>
      </xdr:nvSpPr>
      <xdr:spPr>
        <a:xfrm>
          <a:off x="17073113" y="494222"/>
          <a:ext cx="7350425" cy="2174575"/>
        </a:xfrm>
        <a:prstGeom prst="rect">
          <a:avLst/>
        </a:prstGeom>
        <a:noFill/>
        <a:ln w="25400">
          <a:prstDash val="lgDashDot"/>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118</xdr:col>
      <xdr:colOff>44929</xdr:colOff>
      <xdr:row>6</xdr:row>
      <xdr:rowOff>107830</xdr:rowOff>
    </xdr:from>
    <xdr:to>
      <xdr:col>119</xdr:col>
      <xdr:colOff>0</xdr:colOff>
      <xdr:row>7</xdr:row>
      <xdr:rowOff>17972</xdr:rowOff>
    </xdr:to>
    <xdr:cxnSp macro="">
      <xdr:nvCxnSpPr>
        <xdr:cNvPr id="7" name="直線矢印コネクタ 6">
          <a:extLst>
            <a:ext uri="{FF2B5EF4-FFF2-40B4-BE49-F238E27FC236}">
              <a16:creationId xmlns:a16="http://schemas.microsoft.com/office/drawing/2014/main" id="{633CE257-0BCB-9B57-8B07-FED132353812}"/>
            </a:ext>
          </a:extLst>
        </xdr:cNvPr>
        <xdr:cNvCxnSpPr/>
      </xdr:nvCxnSpPr>
      <xdr:spPr>
        <a:xfrm flipH="1">
          <a:off x="24432523" y="1293962"/>
          <a:ext cx="161746" cy="10783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119</xdr:col>
      <xdr:colOff>8986</xdr:colOff>
      <xdr:row>5</xdr:row>
      <xdr:rowOff>179717</xdr:rowOff>
    </xdr:from>
    <xdr:to>
      <xdr:col>123</xdr:col>
      <xdr:colOff>170731</xdr:colOff>
      <xdr:row>8</xdr:row>
      <xdr:rowOff>80873</xdr:rowOff>
    </xdr:to>
    <xdr:sp macro="" textlink="">
      <xdr:nvSpPr>
        <xdr:cNvPr id="9" name="テキスト ボックス 8">
          <a:extLst>
            <a:ext uri="{FF2B5EF4-FFF2-40B4-BE49-F238E27FC236}">
              <a16:creationId xmlns:a16="http://schemas.microsoft.com/office/drawing/2014/main" id="{1CD173C4-4CA6-C439-CD62-41DEDDC999CB}"/>
            </a:ext>
          </a:extLst>
        </xdr:cNvPr>
        <xdr:cNvSpPr txBox="1"/>
      </xdr:nvSpPr>
      <xdr:spPr>
        <a:xfrm>
          <a:off x="24603255" y="1168160"/>
          <a:ext cx="988443" cy="494222"/>
        </a:xfrm>
        <a:prstGeom prst="rect">
          <a:avLst/>
        </a:prstGeom>
        <a:ln>
          <a:solidFill>
            <a:schemeClr val="accent1"/>
          </a:solidFill>
        </a:ln>
      </xdr:spPr>
      <xdr:txBody>
        <a:bodyPr vertOverflow="clip" horzOverflow="clip" wrap="square" rtlCol="0" anchor="t"/>
        <a:lstStyle/>
        <a:p>
          <a:r>
            <a:rPr kumimoji="1" lang="ja-JP" altLang="en-US" sz="1000">
              <a:latin typeface="＠ＭＳ Ｐ明朝"/>
              <a:ea typeface="ＭＳ Ｐ明朝" panose="02020600040205080304" pitchFamily="18" charset="-128"/>
            </a:rPr>
            <a:t>最初に計算できる範囲</a:t>
          </a:r>
        </a:p>
      </xdr:txBody>
    </xdr:sp>
    <xdr:clientData/>
  </xdr:twoCellAnchor>
  <xdr:twoCellAnchor>
    <xdr:from>
      <xdr:col>82</xdr:col>
      <xdr:colOff>122658</xdr:colOff>
      <xdr:row>17</xdr:row>
      <xdr:rowOff>181422</xdr:rowOff>
    </xdr:from>
    <xdr:to>
      <xdr:col>118</xdr:col>
      <xdr:colOff>29925</xdr:colOff>
      <xdr:row>29</xdr:row>
      <xdr:rowOff>215388</xdr:rowOff>
    </xdr:to>
    <xdr:sp macro="" textlink="">
      <xdr:nvSpPr>
        <xdr:cNvPr id="11" name="正方形/長方形 10">
          <a:extLst>
            <a:ext uri="{FF2B5EF4-FFF2-40B4-BE49-F238E27FC236}">
              <a16:creationId xmlns:a16="http://schemas.microsoft.com/office/drawing/2014/main" id="{C8A98F94-61C3-5483-B167-FB498BACA8D8}"/>
            </a:ext>
          </a:extLst>
        </xdr:cNvPr>
        <xdr:cNvSpPr/>
      </xdr:nvSpPr>
      <xdr:spPr>
        <a:xfrm>
          <a:off x="17129392" y="3830112"/>
          <a:ext cx="7373638" cy="2691748"/>
        </a:xfrm>
        <a:prstGeom prst="rect">
          <a:avLst/>
        </a:prstGeom>
        <a:noFill/>
        <a:ln w="25400">
          <a:prstDash val="lgDashDot"/>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118</xdr:col>
      <xdr:colOff>62901</xdr:colOff>
      <xdr:row>8</xdr:row>
      <xdr:rowOff>98845</xdr:rowOff>
    </xdr:from>
    <xdr:to>
      <xdr:col>120</xdr:col>
      <xdr:colOff>53915</xdr:colOff>
      <xdr:row>19</xdr:row>
      <xdr:rowOff>53915</xdr:rowOff>
    </xdr:to>
    <xdr:cxnSp macro="">
      <xdr:nvCxnSpPr>
        <xdr:cNvPr id="13" name="直線矢印コネクタ 12">
          <a:extLst>
            <a:ext uri="{FF2B5EF4-FFF2-40B4-BE49-F238E27FC236}">
              <a16:creationId xmlns:a16="http://schemas.microsoft.com/office/drawing/2014/main" id="{EC8B0A28-AFAD-667E-2DED-C4749652B722}"/>
            </a:ext>
          </a:extLst>
        </xdr:cNvPr>
        <xdr:cNvCxnSpPr/>
      </xdr:nvCxnSpPr>
      <xdr:spPr>
        <a:xfrm flipH="1">
          <a:off x="24450495" y="1680354"/>
          <a:ext cx="404363" cy="239922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87</xdr:col>
      <xdr:colOff>171270</xdr:colOff>
      <xdr:row>30</xdr:row>
      <xdr:rowOff>0</xdr:rowOff>
    </xdr:from>
    <xdr:to>
      <xdr:col>93</xdr:col>
      <xdr:colOff>9525</xdr:colOff>
      <xdr:row>37</xdr:row>
      <xdr:rowOff>53915</xdr:rowOff>
    </xdr:to>
    <xdr:sp macro="" textlink="">
      <xdr:nvSpPr>
        <xdr:cNvPr id="14" name="正方形/長方形 13">
          <a:extLst>
            <a:ext uri="{FF2B5EF4-FFF2-40B4-BE49-F238E27FC236}">
              <a16:creationId xmlns:a16="http://schemas.microsoft.com/office/drawing/2014/main" id="{AB05622A-73C7-8A2A-47B5-1B21B88FF9C9}"/>
            </a:ext>
          </a:extLst>
        </xdr:cNvPr>
        <xdr:cNvSpPr/>
      </xdr:nvSpPr>
      <xdr:spPr>
        <a:xfrm>
          <a:off x="18402120" y="6467475"/>
          <a:ext cx="1095555" cy="1587440"/>
        </a:xfrm>
        <a:prstGeom prst="rect">
          <a:avLst/>
        </a:prstGeom>
        <a:noFill/>
        <a:ln w="25400">
          <a:solidFill>
            <a:srgbClr val="00B050"/>
          </a:solidFill>
          <a:prstDash val="lgDashDot"/>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88</xdr:col>
      <xdr:colOff>71887</xdr:colOff>
      <xdr:row>37</xdr:row>
      <xdr:rowOff>53915</xdr:rowOff>
    </xdr:from>
    <xdr:to>
      <xdr:col>88</xdr:col>
      <xdr:colOff>143774</xdr:colOff>
      <xdr:row>38</xdr:row>
      <xdr:rowOff>8986</xdr:rowOff>
    </xdr:to>
    <xdr:cxnSp macro="">
      <xdr:nvCxnSpPr>
        <xdr:cNvPr id="16" name="直線矢印コネクタ 15">
          <a:extLst>
            <a:ext uri="{FF2B5EF4-FFF2-40B4-BE49-F238E27FC236}">
              <a16:creationId xmlns:a16="http://schemas.microsoft.com/office/drawing/2014/main" id="{D4E700A6-5D25-023F-8CE5-FEC9BF90C332}"/>
            </a:ext>
          </a:extLst>
        </xdr:cNvPr>
        <xdr:cNvCxnSpPr/>
      </xdr:nvCxnSpPr>
      <xdr:spPr>
        <a:xfrm flipV="1">
          <a:off x="18259245" y="7952476"/>
          <a:ext cx="71887" cy="161746"/>
        </a:xfrm>
        <a:prstGeom prst="straightConnector1">
          <a:avLst/>
        </a:prstGeom>
        <a:ln>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80</xdr:col>
      <xdr:colOff>89859</xdr:colOff>
      <xdr:row>38</xdr:row>
      <xdr:rowOff>8987</xdr:rowOff>
    </xdr:from>
    <xdr:to>
      <xdr:col>92</xdr:col>
      <xdr:colOff>170731</xdr:colOff>
      <xdr:row>40</xdr:row>
      <xdr:rowOff>71888</xdr:rowOff>
    </xdr:to>
    <xdr:sp macro="" textlink="">
      <xdr:nvSpPr>
        <xdr:cNvPr id="17" name="テキスト ボックス 16">
          <a:extLst>
            <a:ext uri="{FF2B5EF4-FFF2-40B4-BE49-F238E27FC236}">
              <a16:creationId xmlns:a16="http://schemas.microsoft.com/office/drawing/2014/main" id="{58A27408-99CF-F965-EF4B-450D5198026B}"/>
            </a:ext>
          </a:extLst>
        </xdr:cNvPr>
        <xdr:cNvSpPr txBox="1"/>
      </xdr:nvSpPr>
      <xdr:spPr>
        <a:xfrm>
          <a:off x="16623821" y="8114223"/>
          <a:ext cx="2560967" cy="485236"/>
        </a:xfrm>
        <a:prstGeom prst="rect">
          <a:avLst/>
        </a:prstGeom>
        <a:ln>
          <a:solidFill>
            <a:srgbClr val="00B050"/>
          </a:solidFill>
        </a:ln>
      </xdr:spPr>
      <xdr:txBody>
        <a:bodyPr vertOverflow="clip" horzOverflow="clip" wrap="square" rtlCol="0" anchor="t"/>
        <a:lstStyle/>
        <a:p>
          <a:r>
            <a:rPr kumimoji="1" lang="en-US" altLang="ja-JP" sz="1000">
              <a:latin typeface="＠ＭＳ Ｐ明朝"/>
              <a:ea typeface="ＭＳ Ｐ明朝" panose="02020600040205080304" pitchFamily="18" charset="-128"/>
            </a:rPr>
            <a:t>2</a:t>
          </a:r>
          <a:r>
            <a:rPr kumimoji="1" lang="ja-JP" altLang="en-US" sz="1000">
              <a:latin typeface="＠ＭＳ Ｐ明朝"/>
              <a:ea typeface="ＭＳ Ｐ明朝" panose="02020600040205080304" pitchFamily="18" charset="-128"/>
            </a:rPr>
            <a:t>番目に計算。累積借入金残高を算出して、次年度の借入金利子を求める</a:t>
          </a:r>
        </a:p>
      </xdr:txBody>
    </xdr:sp>
    <xdr:clientData/>
  </xdr:twoCellAnchor>
  <xdr:twoCellAnchor>
    <xdr:from>
      <xdr:col>87</xdr:col>
      <xdr:colOff>186094</xdr:colOff>
      <xdr:row>13</xdr:row>
      <xdr:rowOff>8986</xdr:rowOff>
    </xdr:from>
    <xdr:to>
      <xdr:col>93</xdr:col>
      <xdr:colOff>24349</xdr:colOff>
      <xdr:row>17</xdr:row>
      <xdr:rowOff>71886</xdr:rowOff>
    </xdr:to>
    <xdr:sp macro="" textlink="">
      <xdr:nvSpPr>
        <xdr:cNvPr id="18" name="正方形/長方形 17">
          <a:extLst>
            <a:ext uri="{FF2B5EF4-FFF2-40B4-BE49-F238E27FC236}">
              <a16:creationId xmlns:a16="http://schemas.microsoft.com/office/drawing/2014/main" id="{2F1CC3BA-EC69-108F-AB79-E1AAD97925B2}"/>
            </a:ext>
          </a:extLst>
        </xdr:cNvPr>
        <xdr:cNvSpPr/>
      </xdr:nvSpPr>
      <xdr:spPr>
        <a:xfrm>
          <a:off x="18229824" y="2720538"/>
          <a:ext cx="1082650" cy="1000038"/>
        </a:xfrm>
        <a:prstGeom prst="rect">
          <a:avLst/>
        </a:prstGeom>
        <a:noFill/>
        <a:ln w="25400">
          <a:solidFill>
            <a:schemeClr val="accent1"/>
          </a:solidFill>
          <a:prstDash val="lgDashDot"/>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92</xdr:col>
      <xdr:colOff>188702</xdr:colOff>
      <xdr:row>13</xdr:row>
      <xdr:rowOff>17972</xdr:rowOff>
    </xdr:from>
    <xdr:to>
      <xdr:col>118</xdr:col>
      <xdr:colOff>26958</xdr:colOff>
      <xdr:row>17</xdr:row>
      <xdr:rowOff>26957</xdr:rowOff>
    </xdr:to>
    <xdr:sp macro="" textlink="">
      <xdr:nvSpPr>
        <xdr:cNvPr id="19" name="正方形/長方形 18">
          <a:extLst>
            <a:ext uri="{FF2B5EF4-FFF2-40B4-BE49-F238E27FC236}">
              <a16:creationId xmlns:a16="http://schemas.microsoft.com/office/drawing/2014/main" id="{5992CE82-6CF4-3A6E-7584-88E3D4C2D942}"/>
            </a:ext>
          </a:extLst>
        </xdr:cNvPr>
        <xdr:cNvSpPr/>
      </xdr:nvSpPr>
      <xdr:spPr>
        <a:xfrm>
          <a:off x="19202759" y="2677783"/>
          <a:ext cx="5211793" cy="943514"/>
        </a:xfrm>
        <a:prstGeom prst="rect">
          <a:avLst/>
        </a:prstGeom>
        <a:noFill/>
        <a:ln w="25400">
          <a:solidFill>
            <a:srgbClr val="FFFF00"/>
          </a:solidFill>
          <a:prstDash val="lgDashDot"/>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93</xdr:col>
      <xdr:colOff>8985</xdr:colOff>
      <xdr:row>30</xdr:row>
      <xdr:rowOff>28574</xdr:rowOff>
    </xdr:from>
    <xdr:to>
      <xdr:col>108</xdr:col>
      <xdr:colOff>17971</xdr:colOff>
      <xdr:row>37</xdr:row>
      <xdr:rowOff>71886</xdr:rowOff>
    </xdr:to>
    <xdr:sp macro="" textlink="">
      <xdr:nvSpPr>
        <xdr:cNvPr id="21" name="正方形/長方形 20">
          <a:extLst>
            <a:ext uri="{FF2B5EF4-FFF2-40B4-BE49-F238E27FC236}">
              <a16:creationId xmlns:a16="http://schemas.microsoft.com/office/drawing/2014/main" id="{9BF20626-119A-F4B1-228C-058C6F78B830}"/>
            </a:ext>
          </a:extLst>
        </xdr:cNvPr>
        <xdr:cNvSpPr/>
      </xdr:nvSpPr>
      <xdr:spPr>
        <a:xfrm>
          <a:off x="19497135" y="6496049"/>
          <a:ext cx="3152236" cy="1576837"/>
        </a:xfrm>
        <a:prstGeom prst="rect">
          <a:avLst/>
        </a:prstGeom>
        <a:noFill/>
        <a:ln w="25400">
          <a:solidFill>
            <a:srgbClr val="FFFF00"/>
          </a:solidFill>
          <a:prstDash val="lgDashDot"/>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93</xdr:col>
      <xdr:colOff>107831</xdr:colOff>
      <xdr:row>38</xdr:row>
      <xdr:rowOff>17973</xdr:rowOff>
    </xdr:from>
    <xdr:to>
      <xdr:col>98</xdr:col>
      <xdr:colOff>170732</xdr:colOff>
      <xdr:row>39</xdr:row>
      <xdr:rowOff>80873</xdr:rowOff>
    </xdr:to>
    <xdr:sp macro="" textlink="">
      <xdr:nvSpPr>
        <xdr:cNvPr id="23" name="テキスト ボックス 22">
          <a:extLst>
            <a:ext uri="{FF2B5EF4-FFF2-40B4-BE49-F238E27FC236}">
              <a16:creationId xmlns:a16="http://schemas.microsoft.com/office/drawing/2014/main" id="{41AB0E6E-F6B5-B593-CEDD-BF6F738037E0}"/>
            </a:ext>
          </a:extLst>
        </xdr:cNvPr>
        <xdr:cNvSpPr txBox="1"/>
      </xdr:nvSpPr>
      <xdr:spPr>
        <a:xfrm>
          <a:off x="19595981" y="8228523"/>
          <a:ext cx="1110651" cy="272450"/>
        </a:xfrm>
        <a:prstGeom prst="rect">
          <a:avLst/>
        </a:prstGeom>
        <a:ln>
          <a:solidFill>
            <a:schemeClr val="tx1"/>
          </a:solidFill>
        </a:ln>
      </xdr:spPr>
      <xdr:txBody>
        <a:bodyPr vertOverflow="clip" horzOverflow="clip" wrap="square" rtlCol="0" anchor="t"/>
        <a:lstStyle/>
        <a:p>
          <a:r>
            <a:rPr kumimoji="1" lang="ja-JP" altLang="en-US" sz="1000">
              <a:latin typeface="＠ＭＳ Ｐ明朝"/>
              <a:ea typeface="ＭＳ Ｐ明朝" panose="02020600040205080304" pitchFamily="18" charset="-128"/>
            </a:rPr>
            <a:t>３番目に計算。</a:t>
          </a:r>
        </a:p>
      </xdr:txBody>
    </xdr:sp>
    <xdr:clientData/>
  </xdr:twoCellAnchor>
  <xdr:twoCellAnchor>
    <xdr:from>
      <xdr:col>94</xdr:col>
      <xdr:colOff>125801</xdr:colOff>
      <xdr:row>37</xdr:row>
      <xdr:rowOff>62900</xdr:rowOff>
    </xdr:from>
    <xdr:to>
      <xdr:col>94</xdr:col>
      <xdr:colOff>197688</xdr:colOff>
      <xdr:row>38</xdr:row>
      <xdr:rowOff>17971</xdr:rowOff>
    </xdr:to>
    <xdr:cxnSp macro="">
      <xdr:nvCxnSpPr>
        <xdr:cNvPr id="24" name="直線矢印コネクタ 23">
          <a:extLst>
            <a:ext uri="{FF2B5EF4-FFF2-40B4-BE49-F238E27FC236}">
              <a16:creationId xmlns:a16="http://schemas.microsoft.com/office/drawing/2014/main" id="{C5A113F7-E490-30B1-BFDC-F6BBDEBE39F2}"/>
            </a:ext>
          </a:extLst>
        </xdr:cNvPr>
        <xdr:cNvCxnSpPr/>
      </xdr:nvCxnSpPr>
      <xdr:spPr>
        <a:xfrm flipV="1">
          <a:off x="19553207" y="7961461"/>
          <a:ext cx="71887" cy="161746"/>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113</xdr:col>
      <xdr:colOff>0</xdr:colOff>
      <xdr:row>29</xdr:row>
      <xdr:rowOff>200025</xdr:rowOff>
    </xdr:from>
    <xdr:to>
      <xdr:col>117</xdr:col>
      <xdr:colOff>197689</xdr:colOff>
      <xdr:row>36</xdr:row>
      <xdr:rowOff>206673</xdr:rowOff>
    </xdr:to>
    <xdr:sp macro="" textlink="">
      <xdr:nvSpPr>
        <xdr:cNvPr id="25" name="正方形/長方形 24">
          <a:extLst>
            <a:ext uri="{FF2B5EF4-FFF2-40B4-BE49-F238E27FC236}">
              <a16:creationId xmlns:a16="http://schemas.microsoft.com/office/drawing/2014/main" id="{33D2046F-26E1-8094-C469-D7408CD97861}"/>
            </a:ext>
          </a:extLst>
        </xdr:cNvPr>
        <xdr:cNvSpPr/>
      </xdr:nvSpPr>
      <xdr:spPr>
        <a:xfrm>
          <a:off x="23679150" y="6448425"/>
          <a:ext cx="1035889" cy="1540173"/>
        </a:xfrm>
        <a:prstGeom prst="rect">
          <a:avLst/>
        </a:prstGeom>
        <a:noFill/>
        <a:ln w="25400">
          <a:solidFill>
            <a:srgbClr val="FFFF00"/>
          </a:solidFill>
          <a:prstDash val="lgDashDot"/>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108</xdr:col>
      <xdr:colOff>0</xdr:colOff>
      <xdr:row>30</xdr:row>
      <xdr:rowOff>0</xdr:rowOff>
    </xdr:from>
    <xdr:to>
      <xdr:col>113</xdr:col>
      <xdr:colOff>17971</xdr:colOff>
      <xdr:row>37</xdr:row>
      <xdr:rowOff>53915</xdr:rowOff>
    </xdr:to>
    <xdr:sp macro="" textlink="">
      <xdr:nvSpPr>
        <xdr:cNvPr id="26" name="正方形/長方形 25">
          <a:extLst>
            <a:ext uri="{FF2B5EF4-FFF2-40B4-BE49-F238E27FC236}">
              <a16:creationId xmlns:a16="http://schemas.microsoft.com/office/drawing/2014/main" id="{6F398D98-9945-77AB-E912-72A571BB9999}"/>
            </a:ext>
          </a:extLst>
        </xdr:cNvPr>
        <xdr:cNvSpPr/>
      </xdr:nvSpPr>
      <xdr:spPr>
        <a:xfrm>
          <a:off x="22320849" y="6388939"/>
          <a:ext cx="1051344" cy="1563537"/>
        </a:xfrm>
        <a:prstGeom prst="rect">
          <a:avLst/>
        </a:prstGeom>
        <a:noFill/>
        <a:ln w="25400">
          <a:solidFill>
            <a:srgbClr val="FF0000"/>
          </a:solidFill>
          <a:prstDash val="lgDashDot"/>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a:p>
      </xdr:txBody>
    </xdr:sp>
    <xdr:clientData/>
  </xdr:twoCellAnchor>
  <xdr:twoCellAnchor>
    <xdr:from>
      <xdr:col>107</xdr:col>
      <xdr:colOff>197688</xdr:colOff>
      <xdr:row>38</xdr:row>
      <xdr:rowOff>8986</xdr:rowOff>
    </xdr:from>
    <xdr:to>
      <xdr:col>113</xdr:col>
      <xdr:colOff>35943</xdr:colOff>
      <xdr:row>40</xdr:row>
      <xdr:rowOff>47625</xdr:rowOff>
    </xdr:to>
    <xdr:sp macro="" textlink="">
      <xdr:nvSpPr>
        <xdr:cNvPr id="27" name="テキスト ボックス 26">
          <a:extLst>
            <a:ext uri="{FF2B5EF4-FFF2-40B4-BE49-F238E27FC236}">
              <a16:creationId xmlns:a16="http://schemas.microsoft.com/office/drawing/2014/main" id="{7032A596-A5A5-DEE2-592D-CAAEC4EA171F}"/>
            </a:ext>
          </a:extLst>
        </xdr:cNvPr>
        <xdr:cNvSpPr txBox="1"/>
      </xdr:nvSpPr>
      <xdr:spPr>
        <a:xfrm>
          <a:off x="22619538" y="8219536"/>
          <a:ext cx="1095555" cy="467264"/>
        </a:xfrm>
        <a:prstGeom prst="rect">
          <a:avLst/>
        </a:prstGeom>
        <a:ln>
          <a:solidFill>
            <a:srgbClr val="FF0000"/>
          </a:solidFill>
        </a:ln>
      </xdr:spPr>
      <xdr:txBody>
        <a:bodyPr vertOverflow="clip" horzOverflow="clip" wrap="square" rtlCol="0" anchor="t"/>
        <a:lstStyle/>
        <a:p>
          <a:r>
            <a:rPr kumimoji="1" lang="ja-JP" altLang="en-US" sz="1000">
              <a:latin typeface="＠ＭＳ Ｐ明朝"/>
              <a:ea typeface="ＭＳ Ｐ明朝" panose="02020600040205080304" pitchFamily="18" charset="-128"/>
            </a:rPr>
            <a:t>最後に計算。</a:t>
          </a:r>
          <a:endParaRPr kumimoji="1" lang="en-US" altLang="ja-JP" sz="1000">
            <a:latin typeface="＠ＭＳ Ｐ明朝"/>
            <a:ea typeface="ＭＳ Ｐ明朝" panose="02020600040205080304" pitchFamily="18" charset="-128"/>
          </a:endParaRPr>
        </a:p>
        <a:p>
          <a:r>
            <a:rPr kumimoji="1" lang="ja-JP" altLang="en-US" sz="1000">
              <a:latin typeface="＠ＭＳ Ｐ明朝"/>
              <a:ea typeface="ＭＳ Ｐ明朝" panose="02020600040205080304" pitchFamily="18" charset="-128"/>
            </a:rPr>
            <a:t>下から上に計算</a:t>
          </a:r>
        </a:p>
      </xdr:txBody>
    </xdr:sp>
    <xdr:clientData/>
  </xdr:twoCellAnchor>
  <xdr:twoCellAnchor>
    <xdr:from>
      <xdr:col>108</xdr:col>
      <xdr:colOff>152759</xdr:colOff>
      <xdr:row>37</xdr:row>
      <xdr:rowOff>44928</xdr:rowOff>
    </xdr:from>
    <xdr:to>
      <xdr:col>109</xdr:col>
      <xdr:colOff>17971</xdr:colOff>
      <xdr:row>37</xdr:row>
      <xdr:rowOff>206674</xdr:rowOff>
    </xdr:to>
    <xdr:cxnSp macro="">
      <xdr:nvCxnSpPr>
        <xdr:cNvPr id="28" name="直線矢印コネクタ 27">
          <a:extLst>
            <a:ext uri="{FF2B5EF4-FFF2-40B4-BE49-F238E27FC236}">
              <a16:creationId xmlns:a16="http://schemas.microsoft.com/office/drawing/2014/main" id="{5D2B6BDC-2CEF-561A-533C-B222CF6C882F}"/>
            </a:ext>
          </a:extLst>
        </xdr:cNvPr>
        <xdr:cNvCxnSpPr/>
      </xdr:nvCxnSpPr>
      <xdr:spPr>
        <a:xfrm flipV="1">
          <a:off x="22473608" y="7943489"/>
          <a:ext cx="71887" cy="161746"/>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119</xdr:col>
      <xdr:colOff>107831</xdr:colOff>
      <xdr:row>14</xdr:row>
      <xdr:rowOff>8448</xdr:rowOff>
    </xdr:from>
    <xdr:to>
      <xdr:col>123</xdr:col>
      <xdr:colOff>171450</xdr:colOff>
      <xdr:row>15</xdr:row>
      <xdr:rowOff>61823</xdr:rowOff>
    </xdr:to>
    <xdr:sp macro="" textlink="">
      <xdr:nvSpPr>
        <xdr:cNvPr id="5" name="テキスト ボックス 4">
          <a:extLst>
            <a:ext uri="{FF2B5EF4-FFF2-40B4-BE49-F238E27FC236}">
              <a16:creationId xmlns:a16="http://schemas.microsoft.com/office/drawing/2014/main" id="{C6983CC4-645E-E0E5-1104-10341FFD1E7D}"/>
            </a:ext>
          </a:extLst>
        </xdr:cNvPr>
        <xdr:cNvSpPr txBox="1"/>
      </xdr:nvSpPr>
      <xdr:spPr>
        <a:xfrm>
          <a:off x="25044281" y="2923098"/>
          <a:ext cx="901819" cy="272450"/>
        </a:xfrm>
        <a:prstGeom prst="rect">
          <a:avLst/>
        </a:prstGeom>
        <a:ln>
          <a:solidFill>
            <a:schemeClr val="tx1"/>
          </a:solidFill>
        </a:ln>
      </xdr:spPr>
      <xdr:txBody>
        <a:bodyPr vertOverflow="clip" horzOverflow="clip" wrap="square" rtlCol="0" anchor="t"/>
        <a:lstStyle/>
        <a:p>
          <a:r>
            <a:rPr kumimoji="1" lang="ja-JP" altLang="en-US" sz="1000">
              <a:latin typeface="＠ＭＳ Ｐ明朝"/>
              <a:ea typeface="ＭＳ Ｐ明朝" panose="02020600040205080304" pitchFamily="18" charset="-128"/>
            </a:rPr>
            <a:t>３番目に計算。</a:t>
          </a:r>
        </a:p>
      </xdr:txBody>
    </xdr:sp>
    <xdr:clientData/>
  </xdr:twoCellAnchor>
  <xdr:twoCellAnchor>
    <xdr:from>
      <xdr:col>118</xdr:col>
      <xdr:colOff>26958</xdr:colOff>
      <xdr:row>14</xdr:row>
      <xdr:rowOff>144673</xdr:rowOff>
    </xdr:from>
    <xdr:to>
      <xdr:col>119</xdr:col>
      <xdr:colOff>107831</xdr:colOff>
      <xdr:row>15</xdr:row>
      <xdr:rowOff>51040</xdr:rowOff>
    </xdr:to>
    <xdr:cxnSp macro="">
      <xdr:nvCxnSpPr>
        <xdr:cNvPr id="6" name="直線矢印コネクタ 5">
          <a:extLst>
            <a:ext uri="{FF2B5EF4-FFF2-40B4-BE49-F238E27FC236}">
              <a16:creationId xmlns:a16="http://schemas.microsoft.com/office/drawing/2014/main" id="{AED03352-0E55-ACB2-FE8F-5B67D2188E1E}"/>
            </a:ext>
          </a:extLst>
        </xdr:cNvPr>
        <xdr:cNvCxnSpPr>
          <a:stCxn id="5" idx="1"/>
          <a:endCxn id="19" idx="3"/>
        </xdr:cNvCxnSpPr>
      </xdr:nvCxnSpPr>
      <xdr:spPr>
        <a:xfrm flipH="1">
          <a:off x="24753858" y="3059323"/>
          <a:ext cx="290423" cy="125442"/>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84</xdr:col>
      <xdr:colOff>70669</xdr:colOff>
      <xdr:row>10</xdr:row>
      <xdr:rowOff>24581</xdr:rowOff>
    </xdr:from>
    <xdr:to>
      <xdr:col>86</xdr:col>
      <xdr:colOff>165919</xdr:colOff>
      <xdr:row>10</xdr:row>
      <xdr:rowOff>24581</xdr:rowOff>
    </xdr:to>
    <xdr:cxnSp macro="">
      <xdr:nvCxnSpPr>
        <xdr:cNvPr id="3" name="直線コネクタ 2">
          <a:extLst>
            <a:ext uri="{FF2B5EF4-FFF2-40B4-BE49-F238E27FC236}">
              <a16:creationId xmlns:a16="http://schemas.microsoft.com/office/drawing/2014/main" id="{6CB214FE-40CC-F5A8-7CA2-DA19B1478E43}"/>
            </a:ext>
          </a:extLst>
        </xdr:cNvPr>
        <xdr:cNvCxnSpPr/>
      </xdr:nvCxnSpPr>
      <xdr:spPr>
        <a:xfrm>
          <a:off x="17098911" y="2021758"/>
          <a:ext cx="51312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70669</xdr:colOff>
      <xdr:row>12</xdr:row>
      <xdr:rowOff>24581</xdr:rowOff>
    </xdr:from>
    <xdr:to>
      <xdr:col>86</xdr:col>
      <xdr:colOff>165919</xdr:colOff>
      <xdr:row>12</xdr:row>
      <xdr:rowOff>24581</xdr:rowOff>
    </xdr:to>
    <xdr:cxnSp macro="">
      <xdr:nvCxnSpPr>
        <xdr:cNvPr id="4" name="直線コネクタ 3">
          <a:extLst>
            <a:ext uri="{FF2B5EF4-FFF2-40B4-BE49-F238E27FC236}">
              <a16:creationId xmlns:a16="http://schemas.microsoft.com/office/drawing/2014/main" id="{C97E1DF5-02D6-49A4-B17F-851000C90498}"/>
            </a:ext>
          </a:extLst>
        </xdr:cNvPr>
        <xdr:cNvCxnSpPr/>
      </xdr:nvCxnSpPr>
      <xdr:spPr>
        <a:xfrm>
          <a:off x="17384188" y="2398504"/>
          <a:ext cx="52021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70669</xdr:colOff>
      <xdr:row>14</xdr:row>
      <xdr:rowOff>24581</xdr:rowOff>
    </xdr:from>
    <xdr:to>
      <xdr:col>86</xdr:col>
      <xdr:colOff>165919</xdr:colOff>
      <xdr:row>14</xdr:row>
      <xdr:rowOff>24581</xdr:rowOff>
    </xdr:to>
    <xdr:cxnSp macro="">
      <xdr:nvCxnSpPr>
        <xdr:cNvPr id="5" name="直線コネクタ 4">
          <a:extLst>
            <a:ext uri="{FF2B5EF4-FFF2-40B4-BE49-F238E27FC236}">
              <a16:creationId xmlns:a16="http://schemas.microsoft.com/office/drawing/2014/main" id="{9F54F6BE-CEE1-498A-9889-8DFDD79D968E}"/>
            </a:ext>
          </a:extLst>
        </xdr:cNvPr>
        <xdr:cNvCxnSpPr/>
      </xdr:nvCxnSpPr>
      <xdr:spPr>
        <a:xfrm>
          <a:off x="16977544" y="2421194"/>
          <a:ext cx="51004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70669</xdr:colOff>
      <xdr:row>16</xdr:row>
      <xdr:rowOff>24581</xdr:rowOff>
    </xdr:from>
    <xdr:to>
      <xdr:col>86</xdr:col>
      <xdr:colOff>165919</xdr:colOff>
      <xdr:row>16</xdr:row>
      <xdr:rowOff>24581</xdr:rowOff>
    </xdr:to>
    <xdr:cxnSp macro="">
      <xdr:nvCxnSpPr>
        <xdr:cNvPr id="6" name="直線コネクタ 5">
          <a:extLst>
            <a:ext uri="{FF2B5EF4-FFF2-40B4-BE49-F238E27FC236}">
              <a16:creationId xmlns:a16="http://schemas.microsoft.com/office/drawing/2014/main" id="{9B70F27C-02D9-4A22-85E3-C6471C0455E1}"/>
            </a:ext>
          </a:extLst>
        </xdr:cNvPr>
        <xdr:cNvCxnSpPr/>
      </xdr:nvCxnSpPr>
      <xdr:spPr>
        <a:xfrm>
          <a:off x="16977544" y="2820629"/>
          <a:ext cx="510048"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86</xdr:col>
      <xdr:colOff>70669</xdr:colOff>
      <xdr:row>33</xdr:row>
      <xdr:rowOff>24581</xdr:rowOff>
    </xdr:from>
    <xdr:to>
      <xdr:col>88</xdr:col>
      <xdr:colOff>165919</xdr:colOff>
      <xdr:row>33</xdr:row>
      <xdr:rowOff>24581</xdr:rowOff>
    </xdr:to>
    <xdr:cxnSp macro="">
      <xdr:nvCxnSpPr>
        <xdr:cNvPr id="7" name="直線コネクタ 6">
          <a:extLst>
            <a:ext uri="{FF2B5EF4-FFF2-40B4-BE49-F238E27FC236}">
              <a16:creationId xmlns:a16="http://schemas.microsoft.com/office/drawing/2014/main" id="{8663DD42-37E8-4ABE-90DD-E2C453B33485}"/>
            </a:ext>
          </a:extLst>
        </xdr:cNvPr>
        <xdr:cNvCxnSpPr/>
      </xdr:nvCxnSpPr>
      <xdr:spPr>
        <a:xfrm>
          <a:off x="17384188" y="2398504"/>
          <a:ext cx="52021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86</xdr:col>
      <xdr:colOff>70669</xdr:colOff>
      <xdr:row>37</xdr:row>
      <xdr:rowOff>24581</xdr:rowOff>
    </xdr:from>
    <xdr:to>
      <xdr:col>88</xdr:col>
      <xdr:colOff>165919</xdr:colOff>
      <xdr:row>37</xdr:row>
      <xdr:rowOff>24581</xdr:rowOff>
    </xdr:to>
    <xdr:cxnSp macro="">
      <xdr:nvCxnSpPr>
        <xdr:cNvPr id="8" name="直線コネクタ 7">
          <a:extLst>
            <a:ext uri="{FF2B5EF4-FFF2-40B4-BE49-F238E27FC236}">
              <a16:creationId xmlns:a16="http://schemas.microsoft.com/office/drawing/2014/main" id="{FA1F1FD3-0EC5-47F8-8AD7-280CF1C5CD7D}"/>
            </a:ext>
          </a:extLst>
        </xdr:cNvPr>
        <xdr:cNvCxnSpPr/>
      </xdr:nvCxnSpPr>
      <xdr:spPr>
        <a:xfrm>
          <a:off x="17809150" y="6552869"/>
          <a:ext cx="52021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86</xdr:col>
      <xdr:colOff>70669</xdr:colOff>
      <xdr:row>39</xdr:row>
      <xdr:rowOff>24581</xdr:rowOff>
    </xdr:from>
    <xdr:to>
      <xdr:col>88</xdr:col>
      <xdr:colOff>165919</xdr:colOff>
      <xdr:row>39</xdr:row>
      <xdr:rowOff>24581</xdr:rowOff>
    </xdr:to>
    <xdr:cxnSp macro="">
      <xdr:nvCxnSpPr>
        <xdr:cNvPr id="9" name="直線コネクタ 8">
          <a:extLst>
            <a:ext uri="{FF2B5EF4-FFF2-40B4-BE49-F238E27FC236}">
              <a16:creationId xmlns:a16="http://schemas.microsoft.com/office/drawing/2014/main" id="{B1665A98-87FD-455E-B295-0C6017726420}"/>
            </a:ext>
          </a:extLst>
        </xdr:cNvPr>
        <xdr:cNvCxnSpPr/>
      </xdr:nvCxnSpPr>
      <xdr:spPr>
        <a:xfrm>
          <a:off x="17809150" y="7344177"/>
          <a:ext cx="52021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86</xdr:col>
      <xdr:colOff>70669</xdr:colOff>
      <xdr:row>41</xdr:row>
      <xdr:rowOff>24581</xdr:rowOff>
    </xdr:from>
    <xdr:to>
      <xdr:col>88</xdr:col>
      <xdr:colOff>165919</xdr:colOff>
      <xdr:row>41</xdr:row>
      <xdr:rowOff>24581</xdr:rowOff>
    </xdr:to>
    <xdr:cxnSp macro="">
      <xdr:nvCxnSpPr>
        <xdr:cNvPr id="10" name="直線コネクタ 9">
          <a:extLst>
            <a:ext uri="{FF2B5EF4-FFF2-40B4-BE49-F238E27FC236}">
              <a16:creationId xmlns:a16="http://schemas.microsoft.com/office/drawing/2014/main" id="{0914ADA4-31D9-4866-8805-FAB6E9EB65CB}"/>
            </a:ext>
          </a:extLst>
        </xdr:cNvPr>
        <xdr:cNvCxnSpPr/>
      </xdr:nvCxnSpPr>
      <xdr:spPr>
        <a:xfrm>
          <a:off x="17809150" y="7739831"/>
          <a:ext cx="52021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70669</xdr:colOff>
      <xdr:row>39</xdr:row>
      <xdr:rowOff>24581</xdr:rowOff>
    </xdr:from>
    <xdr:to>
      <xdr:col>96</xdr:col>
      <xdr:colOff>165919</xdr:colOff>
      <xdr:row>39</xdr:row>
      <xdr:rowOff>24581</xdr:rowOff>
    </xdr:to>
    <xdr:cxnSp macro="">
      <xdr:nvCxnSpPr>
        <xdr:cNvPr id="11" name="直線コネクタ 10">
          <a:extLst>
            <a:ext uri="{FF2B5EF4-FFF2-40B4-BE49-F238E27FC236}">
              <a16:creationId xmlns:a16="http://schemas.microsoft.com/office/drawing/2014/main" id="{AE5EAB68-D8C3-4DAB-BA98-B096D8AE173E}"/>
            </a:ext>
          </a:extLst>
        </xdr:cNvPr>
        <xdr:cNvCxnSpPr/>
      </xdr:nvCxnSpPr>
      <xdr:spPr>
        <a:xfrm>
          <a:off x="17809150" y="8135485"/>
          <a:ext cx="52021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70669</xdr:colOff>
      <xdr:row>37</xdr:row>
      <xdr:rowOff>24581</xdr:rowOff>
    </xdr:from>
    <xdr:to>
      <xdr:col>96</xdr:col>
      <xdr:colOff>165919</xdr:colOff>
      <xdr:row>37</xdr:row>
      <xdr:rowOff>24581</xdr:rowOff>
    </xdr:to>
    <xdr:cxnSp macro="">
      <xdr:nvCxnSpPr>
        <xdr:cNvPr id="12" name="直線コネクタ 11">
          <a:extLst>
            <a:ext uri="{FF2B5EF4-FFF2-40B4-BE49-F238E27FC236}">
              <a16:creationId xmlns:a16="http://schemas.microsoft.com/office/drawing/2014/main" id="{56A8996C-9CDE-4A2F-BDFA-55A2F30BD48A}"/>
            </a:ext>
          </a:extLst>
        </xdr:cNvPr>
        <xdr:cNvCxnSpPr/>
      </xdr:nvCxnSpPr>
      <xdr:spPr>
        <a:xfrm>
          <a:off x="19508996" y="7739831"/>
          <a:ext cx="52021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102</xdr:col>
      <xdr:colOff>70669</xdr:colOff>
      <xdr:row>33</xdr:row>
      <xdr:rowOff>24581</xdr:rowOff>
    </xdr:from>
    <xdr:to>
      <xdr:col>104</xdr:col>
      <xdr:colOff>165919</xdr:colOff>
      <xdr:row>33</xdr:row>
      <xdr:rowOff>24581</xdr:rowOff>
    </xdr:to>
    <xdr:cxnSp macro="">
      <xdr:nvCxnSpPr>
        <xdr:cNvPr id="13" name="直線コネクタ 12">
          <a:extLst>
            <a:ext uri="{FF2B5EF4-FFF2-40B4-BE49-F238E27FC236}">
              <a16:creationId xmlns:a16="http://schemas.microsoft.com/office/drawing/2014/main" id="{598A9954-2363-4C5E-95BB-38D2B20E4235}"/>
            </a:ext>
          </a:extLst>
        </xdr:cNvPr>
        <xdr:cNvCxnSpPr/>
      </xdr:nvCxnSpPr>
      <xdr:spPr>
        <a:xfrm>
          <a:off x="19508996" y="7344177"/>
          <a:ext cx="520211"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102</xdr:col>
      <xdr:colOff>70669</xdr:colOff>
      <xdr:row>41</xdr:row>
      <xdr:rowOff>24581</xdr:rowOff>
    </xdr:from>
    <xdr:to>
      <xdr:col>104</xdr:col>
      <xdr:colOff>165919</xdr:colOff>
      <xdr:row>41</xdr:row>
      <xdr:rowOff>24581</xdr:rowOff>
    </xdr:to>
    <xdr:cxnSp macro="">
      <xdr:nvCxnSpPr>
        <xdr:cNvPr id="14" name="直線コネクタ 13">
          <a:extLst>
            <a:ext uri="{FF2B5EF4-FFF2-40B4-BE49-F238E27FC236}">
              <a16:creationId xmlns:a16="http://schemas.microsoft.com/office/drawing/2014/main" id="{EC43CF5C-A2BC-4926-89E6-19A6EDF10C26}"/>
            </a:ext>
          </a:extLst>
        </xdr:cNvPr>
        <xdr:cNvCxnSpPr/>
      </xdr:nvCxnSpPr>
      <xdr:spPr>
        <a:xfrm>
          <a:off x="21208842" y="6552869"/>
          <a:ext cx="52021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110</xdr:col>
      <xdr:colOff>70669</xdr:colOff>
      <xdr:row>33</xdr:row>
      <xdr:rowOff>24581</xdr:rowOff>
    </xdr:from>
    <xdr:to>
      <xdr:col>112</xdr:col>
      <xdr:colOff>165919</xdr:colOff>
      <xdr:row>33</xdr:row>
      <xdr:rowOff>24581</xdr:rowOff>
    </xdr:to>
    <xdr:cxnSp macro="">
      <xdr:nvCxnSpPr>
        <xdr:cNvPr id="15" name="直線コネクタ 14">
          <a:extLst>
            <a:ext uri="{FF2B5EF4-FFF2-40B4-BE49-F238E27FC236}">
              <a16:creationId xmlns:a16="http://schemas.microsoft.com/office/drawing/2014/main" id="{6FED7738-BC5B-43F8-A07C-AA27D172008A}"/>
            </a:ext>
          </a:extLst>
        </xdr:cNvPr>
        <xdr:cNvCxnSpPr/>
      </xdr:nvCxnSpPr>
      <xdr:spPr>
        <a:xfrm>
          <a:off x="21208842" y="8135485"/>
          <a:ext cx="52021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110</xdr:col>
      <xdr:colOff>70669</xdr:colOff>
      <xdr:row>37</xdr:row>
      <xdr:rowOff>24581</xdr:rowOff>
    </xdr:from>
    <xdr:to>
      <xdr:col>112</xdr:col>
      <xdr:colOff>165919</xdr:colOff>
      <xdr:row>37</xdr:row>
      <xdr:rowOff>24581</xdr:rowOff>
    </xdr:to>
    <xdr:cxnSp macro="">
      <xdr:nvCxnSpPr>
        <xdr:cNvPr id="16" name="直線コネクタ 15">
          <a:extLst>
            <a:ext uri="{FF2B5EF4-FFF2-40B4-BE49-F238E27FC236}">
              <a16:creationId xmlns:a16="http://schemas.microsoft.com/office/drawing/2014/main" id="{F24BF630-6EF8-454B-A3F3-B4B379114835}"/>
            </a:ext>
          </a:extLst>
        </xdr:cNvPr>
        <xdr:cNvCxnSpPr/>
      </xdr:nvCxnSpPr>
      <xdr:spPr>
        <a:xfrm>
          <a:off x="22908688" y="6552869"/>
          <a:ext cx="52021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110</xdr:col>
      <xdr:colOff>70669</xdr:colOff>
      <xdr:row>39</xdr:row>
      <xdr:rowOff>24581</xdr:rowOff>
    </xdr:from>
    <xdr:to>
      <xdr:col>112</xdr:col>
      <xdr:colOff>165919</xdr:colOff>
      <xdr:row>39</xdr:row>
      <xdr:rowOff>24581</xdr:rowOff>
    </xdr:to>
    <xdr:cxnSp macro="">
      <xdr:nvCxnSpPr>
        <xdr:cNvPr id="17" name="直線コネクタ 16">
          <a:extLst>
            <a:ext uri="{FF2B5EF4-FFF2-40B4-BE49-F238E27FC236}">
              <a16:creationId xmlns:a16="http://schemas.microsoft.com/office/drawing/2014/main" id="{EC69ED98-0CF6-4BD0-88A1-DCB1F1420B14}"/>
            </a:ext>
          </a:extLst>
        </xdr:cNvPr>
        <xdr:cNvCxnSpPr/>
      </xdr:nvCxnSpPr>
      <xdr:spPr>
        <a:xfrm>
          <a:off x="22908688" y="7344177"/>
          <a:ext cx="52021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110</xdr:col>
      <xdr:colOff>70669</xdr:colOff>
      <xdr:row>41</xdr:row>
      <xdr:rowOff>24581</xdr:rowOff>
    </xdr:from>
    <xdr:to>
      <xdr:col>112</xdr:col>
      <xdr:colOff>165919</xdr:colOff>
      <xdr:row>41</xdr:row>
      <xdr:rowOff>24581</xdr:rowOff>
    </xdr:to>
    <xdr:cxnSp macro="">
      <xdr:nvCxnSpPr>
        <xdr:cNvPr id="18" name="直線コネクタ 17">
          <a:extLst>
            <a:ext uri="{FF2B5EF4-FFF2-40B4-BE49-F238E27FC236}">
              <a16:creationId xmlns:a16="http://schemas.microsoft.com/office/drawing/2014/main" id="{64EB8B26-AFC9-4E2A-86B8-B4061CD29BC2}"/>
            </a:ext>
          </a:extLst>
        </xdr:cNvPr>
        <xdr:cNvCxnSpPr/>
      </xdr:nvCxnSpPr>
      <xdr:spPr>
        <a:xfrm>
          <a:off x="22908688" y="7739831"/>
          <a:ext cx="520212"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109</xdr:col>
      <xdr:colOff>10663</xdr:colOff>
      <xdr:row>32</xdr:row>
      <xdr:rowOff>14217</xdr:rowOff>
    </xdr:from>
    <xdr:to>
      <xdr:col>113</xdr:col>
      <xdr:colOff>14217</xdr:colOff>
      <xdr:row>32</xdr:row>
      <xdr:rowOff>191922</xdr:rowOff>
    </xdr:to>
    <xdr:sp macro="" textlink="">
      <xdr:nvSpPr>
        <xdr:cNvPr id="19" name="正方形/長方形 18">
          <a:extLst>
            <a:ext uri="{FF2B5EF4-FFF2-40B4-BE49-F238E27FC236}">
              <a16:creationId xmlns:a16="http://schemas.microsoft.com/office/drawing/2014/main" id="{6C307B29-BE66-5478-F6A1-3B4015770861}"/>
            </a:ext>
          </a:extLst>
        </xdr:cNvPr>
        <xdr:cNvSpPr/>
      </xdr:nvSpPr>
      <xdr:spPr>
        <a:xfrm>
          <a:off x="22341101" y="6383172"/>
          <a:ext cx="842323" cy="177705"/>
        </a:xfrm>
        <a:prstGeom prst="rec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109</xdr:col>
      <xdr:colOff>3554</xdr:colOff>
      <xdr:row>38</xdr:row>
      <xdr:rowOff>17771</xdr:rowOff>
    </xdr:from>
    <xdr:to>
      <xdr:col>113</xdr:col>
      <xdr:colOff>7108</xdr:colOff>
      <xdr:row>38</xdr:row>
      <xdr:rowOff>195476</xdr:rowOff>
    </xdr:to>
    <xdr:sp macro="" textlink="">
      <xdr:nvSpPr>
        <xdr:cNvPr id="20" name="正方形/長方形 19">
          <a:extLst>
            <a:ext uri="{FF2B5EF4-FFF2-40B4-BE49-F238E27FC236}">
              <a16:creationId xmlns:a16="http://schemas.microsoft.com/office/drawing/2014/main" id="{C37ADD43-74E9-5517-8A47-4F4CF3C81458}"/>
            </a:ext>
          </a:extLst>
        </xdr:cNvPr>
        <xdr:cNvSpPr/>
      </xdr:nvSpPr>
      <xdr:spPr>
        <a:xfrm>
          <a:off x="22333992" y="7580905"/>
          <a:ext cx="842323" cy="177705"/>
        </a:xfrm>
        <a:prstGeom prst="rec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101</xdr:col>
      <xdr:colOff>17770</xdr:colOff>
      <xdr:row>40</xdr:row>
      <xdr:rowOff>21325</xdr:rowOff>
    </xdr:from>
    <xdr:to>
      <xdr:col>105</xdr:col>
      <xdr:colOff>21324</xdr:colOff>
      <xdr:row>41</xdr:row>
      <xdr:rowOff>0</xdr:rowOff>
    </xdr:to>
    <xdr:sp macro="" textlink="">
      <xdr:nvSpPr>
        <xdr:cNvPr id="21" name="正方形/長方形 20">
          <a:extLst>
            <a:ext uri="{FF2B5EF4-FFF2-40B4-BE49-F238E27FC236}">
              <a16:creationId xmlns:a16="http://schemas.microsoft.com/office/drawing/2014/main" id="{E02AC094-9753-DE25-C038-BFE6591565AC}"/>
            </a:ext>
          </a:extLst>
        </xdr:cNvPr>
        <xdr:cNvSpPr/>
      </xdr:nvSpPr>
      <xdr:spPr>
        <a:xfrm>
          <a:off x="20670671" y="7982519"/>
          <a:ext cx="842323" cy="177705"/>
        </a:xfrm>
        <a:prstGeom prst="rec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92</xdr:col>
      <xdr:colOff>181116</xdr:colOff>
      <xdr:row>36</xdr:row>
      <xdr:rowOff>17771</xdr:rowOff>
    </xdr:from>
    <xdr:to>
      <xdr:col>96</xdr:col>
      <xdr:colOff>184529</xdr:colOff>
      <xdr:row>36</xdr:row>
      <xdr:rowOff>195476</xdr:rowOff>
    </xdr:to>
    <xdr:sp macro="" textlink="">
      <xdr:nvSpPr>
        <xdr:cNvPr id="22" name="正方形/長方形 21">
          <a:extLst>
            <a:ext uri="{FF2B5EF4-FFF2-40B4-BE49-F238E27FC236}">
              <a16:creationId xmlns:a16="http://schemas.microsoft.com/office/drawing/2014/main" id="{6E21C44D-D2BE-3F7B-2785-EE25F9889793}"/>
            </a:ext>
          </a:extLst>
        </xdr:cNvPr>
        <xdr:cNvSpPr/>
      </xdr:nvSpPr>
      <xdr:spPr>
        <a:xfrm>
          <a:off x="18935841" y="7218671"/>
          <a:ext cx="841613" cy="177705"/>
        </a:xfrm>
        <a:prstGeom prst="rec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85</xdr:col>
      <xdr:colOff>3554</xdr:colOff>
      <xdr:row>32</xdr:row>
      <xdr:rowOff>14216</xdr:rowOff>
    </xdr:from>
    <xdr:to>
      <xdr:col>89</xdr:col>
      <xdr:colOff>7108</xdr:colOff>
      <xdr:row>32</xdr:row>
      <xdr:rowOff>191921</xdr:rowOff>
    </xdr:to>
    <xdr:sp macro="" textlink="">
      <xdr:nvSpPr>
        <xdr:cNvPr id="23" name="正方形/長方形 22">
          <a:extLst>
            <a:ext uri="{FF2B5EF4-FFF2-40B4-BE49-F238E27FC236}">
              <a16:creationId xmlns:a16="http://schemas.microsoft.com/office/drawing/2014/main" id="{3A5934EE-7CB5-0C17-240A-C114C46F8B0A}"/>
            </a:ext>
          </a:extLst>
        </xdr:cNvPr>
        <xdr:cNvSpPr/>
      </xdr:nvSpPr>
      <xdr:spPr>
        <a:xfrm>
          <a:off x="17301380" y="6383171"/>
          <a:ext cx="842323" cy="177705"/>
        </a:xfrm>
        <a:prstGeom prst="rec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40296</xdr:colOff>
      <xdr:row>35</xdr:row>
      <xdr:rowOff>10991</xdr:rowOff>
    </xdr:from>
    <xdr:to>
      <xdr:col>9</xdr:col>
      <xdr:colOff>139210</xdr:colOff>
      <xdr:row>36</xdr:row>
      <xdr:rowOff>36635</xdr:rowOff>
    </xdr:to>
    <xdr:sp macro="" textlink="">
      <xdr:nvSpPr>
        <xdr:cNvPr id="4" name="左中かっこ 3">
          <a:extLst>
            <a:ext uri="{FF2B5EF4-FFF2-40B4-BE49-F238E27FC236}">
              <a16:creationId xmlns:a16="http://schemas.microsoft.com/office/drawing/2014/main" id="{FB3680FC-CB80-F0A0-6864-22CC801EAF56}"/>
            </a:ext>
          </a:extLst>
        </xdr:cNvPr>
        <xdr:cNvSpPr/>
      </xdr:nvSpPr>
      <xdr:spPr>
        <a:xfrm rot="5400000">
          <a:off x="1146662" y="6253529"/>
          <a:ext cx="223471" cy="1586279"/>
        </a:xfrm>
        <a:prstGeom prst="leftBrace">
          <a:avLst/>
        </a:prstGeom>
      </xdr:spPr>
      <xdr:style>
        <a:lnRef idx="1">
          <a:schemeClr val="dk1"/>
        </a:lnRef>
        <a:fillRef idx="0">
          <a:schemeClr val="dk1"/>
        </a:fillRef>
        <a:effectRef idx="0">
          <a:schemeClr val="dk1"/>
        </a:effectRef>
        <a:fontRef idx="minor">
          <a:schemeClr val="tx1"/>
        </a:fontRef>
      </xdr:style>
      <xdr:txBody>
        <a:bodyPr rtlCol="0" anchor="ctr"/>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37</xdr:col>
      <xdr:colOff>104731</xdr:colOff>
      <xdr:row>27</xdr:row>
      <xdr:rowOff>149988</xdr:rowOff>
    </xdr:from>
    <xdr:to>
      <xdr:col>42</xdr:col>
      <xdr:colOff>68096</xdr:colOff>
      <xdr:row>28</xdr:row>
      <xdr:rowOff>164641</xdr:rowOff>
    </xdr:to>
    <xdr:sp macro="" textlink="">
      <xdr:nvSpPr>
        <xdr:cNvPr id="2" name="テキスト ボックス 1">
          <a:extLst>
            <a:ext uri="{FF2B5EF4-FFF2-40B4-BE49-F238E27FC236}">
              <a16:creationId xmlns:a16="http://schemas.microsoft.com/office/drawing/2014/main" id="{2C879BCC-0F6E-42BD-B133-103936752EB7}"/>
            </a:ext>
          </a:extLst>
        </xdr:cNvPr>
        <xdr:cNvSpPr txBox="1"/>
      </xdr:nvSpPr>
      <xdr:spPr>
        <a:xfrm>
          <a:off x="7858081" y="5969763"/>
          <a:ext cx="1011115" cy="224203"/>
        </a:xfrm>
        <a:prstGeom prst="rect">
          <a:avLst/>
        </a:prstGeom>
      </xdr:spPr>
      <xdr:txBody>
        <a:bodyPr vertOverflow="clip" horzOverflow="clip" wrap="square" rtlCol="0" anchor="t"/>
        <a:lstStyle/>
        <a:p>
          <a:r>
            <a:rPr kumimoji="1" lang="ja-JP" altLang="en-US" sz="800"/>
            <a:t>法第</a:t>
          </a:r>
          <a:r>
            <a:rPr kumimoji="1" lang="en-US" altLang="ja-JP" sz="800"/>
            <a:t>91</a:t>
          </a:r>
          <a:r>
            <a:rPr kumimoji="1" lang="ja-JP" altLang="en-US" sz="800"/>
            <a:t>条補償費</a:t>
          </a:r>
        </a:p>
      </xdr:txBody>
    </xdr:sp>
    <xdr:clientData/>
  </xdr:twoCellAnchor>
  <xdr:twoCellAnchor>
    <xdr:from>
      <xdr:col>38</xdr:col>
      <xdr:colOff>14653</xdr:colOff>
      <xdr:row>28</xdr:row>
      <xdr:rowOff>58617</xdr:rowOff>
    </xdr:from>
    <xdr:to>
      <xdr:col>42</xdr:col>
      <xdr:colOff>58616</xdr:colOff>
      <xdr:row>29</xdr:row>
      <xdr:rowOff>80598</xdr:rowOff>
    </xdr:to>
    <xdr:sp macro="" textlink="">
      <xdr:nvSpPr>
        <xdr:cNvPr id="3" name="テキスト ボックス 2">
          <a:extLst>
            <a:ext uri="{FF2B5EF4-FFF2-40B4-BE49-F238E27FC236}">
              <a16:creationId xmlns:a16="http://schemas.microsoft.com/office/drawing/2014/main" id="{ABFEF906-63EC-4A9E-8423-88AF8823A139}"/>
            </a:ext>
          </a:extLst>
        </xdr:cNvPr>
        <xdr:cNvSpPr txBox="1"/>
      </xdr:nvSpPr>
      <xdr:spPr>
        <a:xfrm>
          <a:off x="7977553" y="6087942"/>
          <a:ext cx="882163" cy="231531"/>
        </a:xfrm>
        <a:prstGeom prst="rect">
          <a:avLst/>
        </a:prstGeom>
      </xdr:spPr>
      <xdr:txBody>
        <a:bodyPr vertOverflow="clip" horzOverflow="clip" wrap="square" rtlCol="0" anchor="t"/>
        <a:lstStyle/>
        <a:p>
          <a:r>
            <a:rPr kumimoji="1" lang="en-US" altLang="ja-JP" sz="600"/>
            <a:t>(</a:t>
          </a:r>
          <a:r>
            <a:rPr kumimoji="1" lang="ja-JP" altLang="en-US" sz="600"/>
            <a:t>建物補償費</a:t>
          </a:r>
          <a:r>
            <a:rPr kumimoji="1" lang="en-US" altLang="ja-JP" sz="600"/>
            <a:t>)</a:t>
          </a:r>
          <a:endParaRPr kumimoji="1" lang="ja-JP" altLang="en-US" sz="6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84</xdr:col>
      <xdr:colOff>70669</xdr:colOff>
      <xdr:row>10</xdr:row>
      <xdr:rowOff>24581</xdr:rowOff>
    </xdr:from>
    <xdr:to>
      <xdr:col>86</xdr:col>
      <xdr:colOff>165919</xdr:colOff>
      <xdr:row>10</xdr:row>
      <xdr:rowOff>24581</xdr:rowOff>
    </xdr:to>
    <xdr:cxnSp macro="">
      <xdr:nvCxnSpPr>
        <xdr:cNvPr id="2" name="直線コネクタ 1">
          <a:extLst>
            <a:ext uri="{FF2B5EF4-FFF2-40B4-BE49-F238E27FC236}">
              <a16:creationId xmlns:a16="http://schemas.microsoft.com/office/drawing/2014/main" id="{1D8C6D3E-AC39-45A8-B8BD-6C6FF97825FF}"/>
            </a:ext>
          </a:extLst>
        </xdr:cNvPr>
        <xdr:cNvCxnSpPr/>
      </xdr:nvCxnSpPr>
      <xdr:spPr>
        <a:xfrm>
          <a:off x="17148994" y="2024831"/>
          <a:ext cx="5143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70669</xdr:colOff>
      <xdr:row>12</xdr:row>
      <xdr:rowOff>24581</xdr:rowOff>
    </xdr:from>
    <xdr:to>
      <xdr:col>86</xdr:col>
      <xdr:colOff>165919</xdr:colOff>
      <xdr:row>12</xdr:row>
      <xdr:rowOff>24581</xdr:rowOff>
    </xdr:to>
    <xdr:cxnSp macro="">
      <xdr:nvCxnSpPr>
        <xdr:cNvPr id="3" name="直線コネクタ 2">
          <a:extLst>
            <a:ext uri="{FF2B5EF4-FFF2-40B4-BE49-F238E27FC236}">
              <a16:creationId xmlns:a16="http://schemas.microsoft.com/office/drawing/2014/main" id="{C487CAB3-7DC9-4EAD-97D2-544D738CDA85}"/>
            </a:ext>
          </a:extLst>
        </xdr:cNvPr>
        <xdr:cNvCxnSpPr/>
      </xdr:nvCxnSpPr>
      <xdr:spPr>
        <a:xfrm>
          <a:off x="17148994" y="2424881"/>
          <a:ext cx="5143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70669</xdr:colOff>
      <xdr:row>14</xdr:row>
      <xdr:rowOff>24581</xdr:rowOff>
    </xdr:from>
    <xdr:to>
      <xdr:col>86</xdr:col>
      <xdr:colOff>165919</xdr:colOff>
      <xdr:row>14</xdr:row>
      <xdr:rowOff>24581</xdr:rowOff>
    </xdr:to>
    <xdr:cxnSp macro="">
      <xdr:nvCxnSpPr>
        <xdr:cNvPr id="4" name="直線コネクタ 3">
          <a:extLst>
            <a:ext uri="{FF2B5EF4-FFF2-40B4-BE49-F238E27FC236}">
              <a16:creationId xmlns:a16="http://schemas.microsoft.com/office/drawing/2014/main" id="{AB527876-F211-4888-9BC8-E8CED977C6B9}"/>
            </a:ext>
          </a:extLst>
        </xdr:cNvPr>
        <xdr:cNvCxnSpPr/>
      </xdr:nvCxnSpPr>
      <xdr:spPr>
        <a:xfrm>
          <a:off x="17148994" y="2824931"/>
          <a:ext cx="5143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84</xdr:col>
      <xdr:colOff>70669</xdr:colOff>
      <xdr:row>16</xdr:row>
      <xdr:rowOff>24581</xdr:rowOff>
    </xdr:from>
    <xdr:to>
      <xdr:col>86</xdr:col>
      <xdr:colOff>165919</xdr:colOff>
      <xdr:row>16</xdr:row>
      <xdr:rowOff>24581</xdr:rowOff>
    </xdr:to>
    <xdr:cxnSp macro="">
      <xdr:nvCxnSpPr>
        <xdr:cNvPr id="5" name="直線コネクタ 4">
          <a:extLst>
            <a:ext uri="{FF2B5EF4-FFF2-40B4-BE49-F238E27FC236}">
              <a16:creationId xmlns:a16="http://schemas.microsoft.com/office/drawing/2014/main" id="{D900B30E-3DFE-4DF9-843C-4C72A359FAFD}"/>
            </a:ext>
          </a:extLst>
        </xdr:cNvPr>
        <xdr:cNvCxnSpPr/>
      </xdr:nvCxnSpPr>
      <xdr:spPr>
        <a:xfrm>
          <a:off x="17148994" y="3224981"/>
          <a:ext cx="5143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86</xdr:col>
      <xdr:colOff>70669</xdr:colOff>
      <xdr:row>33</xdr:row>
      <xdr:rowOff>24581</xdr:rowOff>
    </xdr:from>
    <xdr:to>
      <xdr:col>88</xdr:col>
      <xdr:colOff>165919</xdr:colOff>
      <xdr:row>33</xdr:row>
      <xdr:rowOff>24581</xdr:rowOff>
    </xdr:to>
    <xdr:cxnSp macro="">
      <xdr:nvCxnSpPr>
        <xdr:cNvPr id="6" name="直線コネクタ 5">
          <a:extLst>
            <a:ext uri="{FF2B5EF4-FFF2-40B4-BE49-F238E27FC236}">
              <a16:creationId xmlns:a16="http://schemas.microsoft.com/office/drawing/2014/main" id="{55A780A7-7C68-4E4A-8872-7D4D5411D4B5}"/>
            </a:ext>
          </a:extLst>
        </xdr:cNvPr>
        <xdr:cNvCxnSpPr/>
      </xdr:nvCxnSpPr>
      <xdr:spPr>
        <a:xfrm>
          <a:off x="17568094" y="6625406"/>
          <a:ext cx="5143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86</xdr:col>
      <xdr:colOff>70669</xdr:colOff>
      <xdr:row>37</xdr:row>
      <xdr:rowOff>24581</xdr:rowOff>
    </xdr:from>
    <xdr:to>
      <xdr:col>88</xdr:col>
      <xdr:colOff>165919</xdr:colOff>
      <xdr:row>37</xdr:row>
      <xdr:rowOff>24581</xdr:rowOff>
    </xdr:to>
    <xdr:cxnSp macro="">
      <xdr:nvCxnSpPr>
        <xdr:cNvPr id="7" name="直線コネクタ 6">
          <a:extLst>
            <a:ext uri="{FF2B5EF4-FFF2-40B4-BE49-F238E27FC236}">
              <a16:creationId xmlns:a16="http://schemas.microsoft.com/office/drawing/2014/main" id="{D11372F2-BDF3-41D5-B62C-782113B3603E}"/>
            </a:ext>
          </a:extLst>
        </xdr:cNvPr>
        <xdr:cNvCxnSpPr/>
      </xdr:nvCxnSpPr>
      <xdr:spPr>
        <a:xfrm>
          <a:off x="17568094" y="7425506"/>
          <a:ext cx="5143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86</xdr:col>
      <xdr:colOff>70669</xdr:colOff>
      <xdr:row>39</xdr:row>
      <xdr:rowOff>24581</xdr:rowOff>
    </xdr:from>
    <xdr:to>
      <xdr:col>88</xdr:col>
      <xdr:colOff>165919</xdr:colOff>
      <xdr:row>39</xdr:row>
      <xdr:rowOff>24581</xdr:rowOff>
    </xdr:to>
    <xdr:cxnSp macro="">
      <xdr:nvCxnSpPr>
        <xdr:cNvPr id="8" name="直線コネクタ 7">
          <a:extLst>
            <a:ext uri="{FF2B5EF4-FFF2-40B4-BE49-F238E27FC236}">
              <a16:creationId xmlns:a16="http://schemas.microsoft.com/office/drawing/2014/main" id="{4D4DFD98-302F-4432-AB47-F63ADE29765D}"/>
            </a:ext>
          </a:extLst>
        </xdr:cNvPr>
        <xdr:cNvCxnSpPr/>
      </xdr:nvCxnSpPr>
      <xdr:spPr>
        <a:xfrm>
          <a:off x="17568094" y="7825556"/>
          <a:ext cx="5143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86</xdr:col>
      <xdr:colOff>70669</xdr:colOff>
      <xdr:row>41</xdr:row>
      <xdr:rowOff>24581</xdr:rowOff>
    </xdr:from>
    <xdr:to>
      <xdr:col>88</xdr:col>
      <xdr:colOff>165919</xdr:colOff>
      <xdr:row>41</xdr:row>
      <xdr:rowOff>24581</xdr:rowOff>
    </xdr:to>
    <xdr:cxnSp macro="">
      <xdr:nvCxnSpPr>
        <xdr:cNvPr id="9" name="直線コネクタ 8">
          <a:extLst>
            <a:ext uri="{FF2B5EF4-FFF2-40B4-BE49-F238E27FC236}">
              <a16:creationId xmlns:a16="http://schemas.microsoft.com/office/drawing/2014/main" id="{FE2F977B-BA0C-471A-9C83-6FDCEF59931A}"/>
            </a:ext>
          </a:extLst>
        </xdr:cNvPr>
        <xdr:cNvCxnSpPr/>
      </xdr:nvCxnSpPr>
      <xdr:spPr>
        <a:xfrm>
          <a:off x="17568094" y="8225606"/>
          <a:ext cx="5143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70669</xdr:colOff>
      <xdr:row>39</xdr:row>
      <xdr:rowOff>24581</xdr:rowOff>
    </xdr:from>
    <xdr:to>
      <xdr:col>96</xdr:col>
      <xdr:colOff>165919</xdr:colOff>
      <xdr:row>39</xdr:row>
      <xdr:rowOff>24581</xdr:rowOff>
    </xdr:to>
    <xdr:cxnSp macro="">
      <xdr:nvCxnSpPr>
        <xdr:cNvPr id="10" name="直線コネクタ 9">
          <a:extLst>
            <a:ext uri="{FF2B5EF4-FFF2-40B4-BE49-F238E27FC236}">
              <a16:creationId xmlns:a16="http://schemas.microsoft.com/office/drawing/2014/main" id="{29E6FFB7-057A-4856-B248-6594286ADAC4}"/>
            </a:ext>
          </a:extLst>
        </xdr:cNvPr>
        <xdr:cNvCxnSpPr/>
      </xdr:nvCxnSpPr>
      <xdr:spPr>
        <a:xfrm>
          <a:off x="19244494" y="7825556"/>
          <a:ext cx="5143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94</xdr:col>
      <xdr:colOff>70669</xdr:colOff>
      <xdr:row>37</xdr:row>
      <xdr:rowOff>24581</xdr:rowOff>
    </xdr:from>
    <xdr:to>
      <xdr:col>96</xdr:col>
      <xdr:colOff>165919</xdr:colOff>
      <xdr:row>37</xdr:row>
      <xdr:rowOff>24581</xdr:rowOff>
    </xdr:to>
    <xdr:cxnSp macro="">
      <xdr:nvCxnSpPr>
        <xdr:cNvPr id="11" name="直線コネクタ 10">
          <a:extLst>
            <a:ext uri="{FF2B5EF4-FFF2-40B4-BE49-F238E27FC236}">
              <a16:creationId xmlns:a16="http://schemas.microsoft.com/office/drawing/2014/main" id="{6C0EE829-FE41-4206-B413-253CED5EFD0C}"/>
            </a:ext>
          </a:extLst>
        </xdr:cNvPr>
        <xdr:cNvCxnSpPr/>
      </xdr:nvCxnSpPr>
      <xdr:spPr>
        <a:xfrm>
          <a:off x="19244494" y="7425506"/>
          <a:ext cx="5143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102</xdr:col>
      <xdr:colOff>70669</xdr:colOff>
      <xdr:row>33</xdr:row>
      <xdr:rowOff>24581</xdr:rowOff>
    </xdr:from>
    <xdr:to>
      <xdr:col>104</xdr:col>
      <xdr:colOff>165919</xdr:colOff>
      <xdr:row>33</xdr:row>
      <xdr:rowOff>24581</xdr:rowOff>
    </xdr:to>
    <xdr:cxnSp macro="">
      <xdr:nvCxnSpPr>
        <xdr:cNvPr id="12" name="直線コネクタ 11">
          <a:extLst>
            <a:ext uri="{FF2B5EF4-FFF2-40B4-BE49-F238E27FC236}">
              <a16:creationId xmlns:a16="http://schemas.microsoft.com/office/drawing/2014/main" id="{D24F3473-D50E-4B32-9697-CF3CA889E142}"/>
            </a:ext>
          </a:extLst>
        </xdr:cNvPr>
        <xdr:cNvCxnSpPr/>
      </xdr:nvCxnSpPr>
      <xdr:spPr>
        <a:xfrm>
          <a:off x="20920894" y="6625406"/>
          <a:ext cx="5143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102</xdr:col>
      <xdr:colOff>70669</xdr:colOff>
      <xdr:row>41</xdr:row>
      <xdr:rowOff>24581</xdr:rowOff>
    </xdr:from>
    <xdr:to>
      <xdr:col>104</xdr:col>
      <xdr:colOff>165919</xdr:colOff>
      <xdr:row>41</xdr:row>
      <xdr:rowOff>24581</xdr:rowOff>
    </xdr:to>
    <xdr:cxnSp macro="">
      <xdr:nvCxnSpPr>
        <xdr:cNvPr id="13" name="直線コネクタ 12">
          <a:extLst>
            <a:ext uri="{FF2B5EF4-FFF2-40B4-BE49-F238E27FC236}">
              <a16:creationId xmlns:a16="http://schemas.microsoft.com/office/drawing/2014/main" id="{DF570E5F-5120-4B3A-8610-C0323F7316F4}"/>
            </a:ext>
          </a:extLst>
        </xdr:cNvPr>
        <xdr:cNvCxnSpPr/>
      </xdr:nvCxnSpPr>
      <xdr:spPr>
        <a:xfrm>
          <a:off x="20920894" y="8225606"/>
          <a:ext cx="5143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110</xdr:col>
      <xdr:colOff>70669</xdr:colOff>
      <xdr:row>33</xdr:row>
      <xdr:rowOff>24581</xdr:rowOff>
    </xdr:from>
    <xdr:to>
      <xdr:col>112</xdr:col>
      <xdr:colOff>165919</xdr:colOff>
      <xdr:row>33</xdr:row>
      <xdr:rowOff>24581</xdr:rowOff>
    </xdr:to>
    <xdr:cxnSp macro="">
      <xdr:nvCxnSpPr>
        <xdr:cNvPr id="14" name="直線コネクタ 13">
          <a:extLst>
            <a:ext uri="{FF2B5EF4-FFF2-40B4-BE49-F238E27FC236}">
              <a16:creationId xmlns:a16="http://schemas.microsoft.com/office/drawing/2014/main" id="{CDC43AD0-428F-499C-80F9-B0E3C5F8D923}"/>
            </a:ext>
          </a:extLst>
        </xdr:cNvPr>
        <xdr:cNvCxnSpPr/>
      </xdr:nvCxnSpPr>
      <xdr:spPr>
        <a:xfrm>
          <a:off x="22597294" y="6625406"/>
          <a:ext cx="5143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110</xdr:col>
      <xdr:colOff>70669</xdr:colOff>
      <xdr:row>37</xdr:row>
      <xdr:rowOff>24581</xdr:rowOff>
    </xdr:from>
    <xdr:to>
      <xdr:col>112</xdr:col>
      <xdr:colOff>165919</xdr:colOff>
      <xdr:row>37</xdr:row>
      <xdr:rowOff>24581</xdr:rowOff>
    </xdr:to>
    <xdr:cxnSp macro="">
      <xdr:nvCxnSpPr>
        <xdr:cNvPr id="15" name="直線コネクタ 14">
          <a:extLst>
            <a:ext uri="{FF2B5EF4-FFF2-40B4-BE49-F238E27FC236}">
              <a16:creationId xmlns:a16="http://schemas.microsoft.com/office/drawing/2014/main" id="{02B8144E-B825-450A-8A45-4AED1FAA0C80}"/>
            </a:ext>
          </a:extLst>
        </xdr:cNvPr>
        <xdr:cNvCxnSpPr/>
      </xdr:nvCxnSpPr>
      <xdr:spPr>
        <a:xfrm>
          <a:off x="22597294" y="7425506"/>
          <a:ext cx="5143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110</xdr:col>
      <xdr:colOff>70669</xdr:colOff>
      <xdr:row>39</xdr:row>
      <xdr:rowOff>24581</xdr:rowOff>
    </xdr:from>
    <xdr:to>
      <xdr:col>112</xdr:col>
      <xdr:colOff>165919</xdr:colOff>
      <xdr:row>39</xdr:row>
      <xdr:rowOff>24581</xdr:rowOff>
    </xdr:to>
    <xdr:cxnSp macro="">
      <xdr:nvCxnSpPr>
        <xdr:cNvPr id="16" name="直線コネクタ 15">
          <a:extLst>
            <a:ext uri="{FF2B5EF4-FFF2-40B4-BE49-F238E27FC236}">
              <a16:creationId xmlns:a16="http://schemas.microsoft.com/office/drawing/2014/main" id="{6BEE28C3-C147-412F-AD71-33E4315AA5A9}"/>
            </a:ext>
          </a:extLst>
        </xdr:cNvPr>
        <xdr:cNvCxnSpPr/>
      </xdr:nvCxnSpPr>
      <xdr:spPr>
        <a:xfrm>
          <a:off x="22597294" y="7825556"/>
          <a:ext cx="5143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110</xdr:col>
      <xdr:colOff>70669</xdr:colOff>
      <xdr:row>41</xdr:row>
      <xdr:rowOff>24581</xdr:rowOff>
    </xdr:from>
    <xdr:to>
      <xdr:col>112</xdr:col>
      <xdr:colOff>165919</xdr:colOff>
      <xdr:row>41</xdr:row>
      <xdr:rowOff>24581</xdr:rowOff>
    </xdr:to>
    <xdr:cxnSp macro="">
      <xdr:nvCxnSpPr>
        <xdr:cNvPr id="17" name="直線コネクタ 16">
          <a:extLst>
            <a:ext uri="{FF2B5EF4-FFF2-40B4-BE49-F238E27FC236}">
              <a16:creationId xmlns:a16="http://schemas.microsoft.com/office/drawing/2014/main" id="{120370C5-7B47-40EF-9C05-018279AA1A9F}"/>
            </a:ext>
          </a:extLst>
        </xdr:cNvPr>
        <xdr:cNvCxnSpPr/>
      </xdr:nvCxnSpPr>
      <xdr:spPr>
        <a:xfrm>
          <a:off x="22597294" y="8225606"/>
          <a:ext cx="51435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109</xdr:col>
      <xdr:colOff>10663</xdr:colOff>
      <xdr:row>32</xdr:row>
      <xdr:rowOff>14217</xdr:rowOff>
    </xdr:from>
    <xdr:to>
      <xdr:col>113</xdr:col>
      <xdr:colOff>14217</xdr:colOff>
      <xdr:row>32</xdr:row>
      <xdr:rowOff>191922</xdr:rowOff>
    </xdr:to>
    <xdr:sp macro="" textlink="">
      <xdr:nvSpPr>
        <xdr:cNvPr id="18" name="正方形/長方形 17">
          <a:extLst>
            <a:ext uri="{FF2B5EF4-FFF2-40B4-BE49-F238E27FC236}">
              <a16:creationId xmlns:a16="http://schemas.microsoft.com/office/drawing/2014/main" id="{498B01B6-3D0B-416F-AAFE-BA75569C8308}"/>
            </a:ext>
          </a:extLst>
        </xdr:cNvPr>
        <xdr:cNvSpPr/>
      </xdr:nvSpPr>
      <xdr:spPr>
        <a:xfrm>
          <a:off x="22327738" y="6415017"/>
          <a:ext cx="841754" cy="177705"/>
        </a:xfrm>
        <a:prstGeom prst="rec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109</xdr:col>
      <xdr:colOff>3554</xdr:colOff>
      <xdr:row>38</xdr:row>
      <xdr:rowOff>17771</xdr:rowOff>
    </xdr:from>
    <xdr:to>
      <xdr:col>113</xdr:col>
      <xdr:colOff>7108</xdr:colOff>
      <xdr:row>38</xdr:row>
      <xdr:rowOff>195476</xdr:rowOff>
    </xdr:to>
    <xdr:sp macro="" textlink="">
      <xdr:nvSpPr>
        <xdr:cNvPr id="19" name="正方形/長方形 18">
          <a:extLst>
            <a:ext uri="{FF2B5EF4-FFF2-40B4-BE49-F238E27FC236}">
              <a16:creationId xmlns:a16="http://schemas.microsoft.com/office/drawing/2014/main" id="{33682364-2844-4B60-A203-966FC7E4CCA0}"/>
            </a:ext>
          </a:extLst>
        </xdr:cNvPr>
        <xdr:cNvSpPr/>
      </xdr:nvSpPr>
      <xdr:spPr>
        <a:xfrm>
          <a:off x="22320629" y="7618721"/>
          <a:ext cx="841754" cy="177705"/>
        </a:xfrm>
        <a:prstGeom prst="rec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101</xdr:col>
      <xdr:colOff>17770</xdr:colOff>
      <xdr:row>40</xdr:row>
      <xdr:rowOff>21325</xdr:rowOff>
    </xdr:from>
    <xdr:to>
      <xdr:col>105</xdr:col>
      <xdr:colOff>21324</xdr:colOff>
      <xdr:row>41</xdr:row>
      <xdr:rowOff>0</xdr:rowOff>
    </xdr:to>
    <xdr:sp macro="" textlink="">
      <xdr:nvSpPr>
        <xdr:cNvPr id="20" name="正方形/長方形 19">
          <a:extLst>
            <a:ext uri="{FF2B5EF4-FFF2-40B4-BE49-F238E27FC236}">
              <a16:creationId xmlns:a16="http://schemas.microsoft.com/office/drawing/2014/main" id="{7E05E9F8-215E-4BFE-A704-14E0DEA83A4A}"/>
            </a:ext>
          </a:extLst>
        </xdr:cNvPr>
        <xdr:cNvSpPr/>
      </xdr:nvSpPr>
      <xdr:spPr>
        <a:xfrm>
          <a:off x="20658445" y="8022325"/>
          <a:ext cx="841754" cy="178700"/>
        </a:xfrm>
        <a:prstGeom prst="rec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92</xdr:col>
      <xdr:colOff>181116</xdr:colOff>
      <xdr:row>36</xdr:row>
      <xdr:rowOff>17771</xdr:rowOff>
    </xdr:from>
    <xdr:to>
      <xdr:col>96</xdr:col>
      <xdr:colOff>184529</xdr:colOff>
      <xdr:row>36</xdr:row>
      <xdr:rowOff>195476</xdr:rowOff>
    </xdr:to>
    <xdr:sp macro="" textlink="">
      <xdr:nvSpPr>
        <xdr:cNvPr id="21" name="正方形/長方形 20">
          <a:extLst>
            <a:ext uri="{FF2B5EF4-FFF2-40B4-BE49-F238E27FC236}">
              <a16:creationId xmlns:a16="http://schemas.microsoft.com/office/drawing/2014/main" id="{AAF74EF8-49B7-499D-9174-C4BA90AB2E4B}"/>
            </a:ext>
          </a:extLst>
        </xdr:cNvPr>
        <xdr:cNvSpPr/>
      </xdr:nvSpPr>
      <xdr:spPr>
        <a:xfrm>
          <a:off x="18935841" y="7218671"/>
          <a:ext cx="841613" cy="177705"/>
        </a:xfrm>
        <a:prstGeom prst="rec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twoCellAnchor>
    <xdr:from>
      <xdr:col>85</xdr:col>
      <xdr:colOff>3554</xdr:colOff>
      <xdr:row>32</xdr:row>
      <xdr:rowOff>14216</xdr:rowOff>
    </xdr:from>
    <xdr:to>
      <xdr:col>89</xdr:col>
      <xdr:colOff>7108</xdr:colOff>
      <xdr:row>32</xdr:row>
      <xdr:rowOff>191921</xdr:rowOff>
    </xdr:to>
    <xdr:sp macro="" textlink="">
      <xdr:nvSpPr>
        <xdr:cNvPr id="22" name="正方形/長方形 21">
          <a:extLst>
            <a:ext uri="{FF2B5EF4-FFF2-40B4-BE49-F238E27FC236}">
              <a16:creationId xmlns:a16="http://schemas.microsoft.com/office/drawing/2014/main" id="{20051565-911E-40BE-9DCB-11E687732A3F}"/>
            </a:ext>
          </a:extLst>
        </xdr:cNvPr>
        <xdr:cNvSpPr/>
      </xdr:nvSpPr>
      <xdr:spPr>
        <a:xfrm>
          <a:off x="17291429" y="6415016"/>
          <a:ext cx="841754" cy="177705"/>
        </a:xfrm>
        <a:prstGeom prst="rect">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rtlCol="0" anchor="ctr"/>
        <a:lstStyle/>
        <a:p>
          <a:pPr algn="l"/>
          <a:endParaRPr kumimoji="1" lang="ja-JP" altLang="en-US"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40296</xdr:colOff>
      <xdr:row>35</xdr:row>
      <xdr:rowOff>10991</xdr:rowOff>
    </xdr:from>
    <xdr:to>
      <xdr:col>9</xdr:col>
      <xdr:colOff>139210</xdr:colOff>
      <xdr:row>36</xdr:row>
      <xdr:rowOff>36635</xdr:rowOff>
    </xdr:to>
    <xdr:sp macro="" textlink="">
      <xdr:nvSpPr>
        <xdr:cNvPr id="2" name="左中かっこ 1">
          <a:extLst>
            <a:ext uri="{FF2B5EF4-FFF2-40B4-BE49-F238E27FC236}">
              <a16:creationId xmlns:a16="http://schemas.microsoft.com/office/drawing/2014/main" id="{426C5E18-C6F8-4992-A3A2-91E242A65258}"/>
            </a:ext>
          </a:extLst>
        </xdr:cNvPr>
        <xdr:cNvSpPr/>
      </xdr:nvSpPr>
      <xdr:spPr>
        <a:xfrm rot="5400000">
          <a:off x="1129443" y="6341819"/>
          <a:ext cx="225669" cy="1565764"/>
        </a:xfrm>
        <a:prstGeom prst="leftBrace">
          <a:avLst/>
        </a:prstGeom>
      </xdr:spPr>
      <xdr:style>
        <a:lnRef idx="1">
          <a:schemeClr val="dk1"/>
        </a:lnRef>
        <a:fillRef idx="0">
          <a:schemeClr val="dk1"/>
        </a:fillRef>
        <a:effectRef idx="0">
          <a:schemeClr val="dk1"/>
        </a:effectRef>
        <a:fontRef idx="minor">
          <a:schemeClr val="tx1"/>
        </a:fontRef>
      </xdr:style>
      <xdr:txBody>
        <a:bodyPr rtlCol="0" anchor="ctr"/>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21474836470000000000"/>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21474836470000000000"/>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a:ln>
        <a:ln w="12700" cap="flat" cmpd="sng" algn="ctr">
          <a:solidFill>
            <a:schemeClr val="phClr"/>
          </a:solidFill>
          <a:prstDash val="solid"/>
          <a:miter/>
        </a:ln>
        <a:ln w="19050" cap="flat" cmpd="sng" algn="ctr">
          <a:solidFill>
            <a:schemeClr val="phClr"/>
          </a:solidFill>
          <a:prstDash val="solid"/>
          <a:miter/>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a:lstStyle/>
      <a:style>
        <a:lnRef idx="1">
          <a:schemeClr val="accent1"/>
        </a:lnRef>
        <a:fillRef idx="0">
          <a:schemeClr val="accent1"/>
        </a:fillRef>
        <a:effectRef idx="0">
          <a:schemeClr val="accent1"/>
        </a:effectRef>
        <a:fontRef idx="minor">
          <a:schemeClr val="tx1"/>
        </a:fontRef>
      </a:style>
    </a:spDef>
    <a:lnDef>
      <a:spPr/>
      <a:bodyPr/>
      <a:lstStyle/>
      <a:style>
        <a:lnRef idx="1">
          <a:schemeClr val="accent1"/>
        </a:lnRef>
        <a:fillRef idx="0">
          <a:schemeClr val="accent1"/>
        </a:fillRef>
        <a:effectRef idx="0">
          <a:schemeClr val="accent1"/>
        </a:effectRef>
        <a:fontRef idx="minor">
          <a:schemeClr val="tx1"/>
        </a:fontRef>
      </a:style>
    </a:lnDef>
    <a:txDef>
      <a:spPr/>
      <a:bodyPr/>
      <a:lst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BCC092-0B4D-48E2-B23F-68DE8A32E83D}">
  <dimension ref="A1:DW47"/>
  <sheetViews>
    <sheetView tabSelected="1" zoomScale="124" zoomScaleNormal="124" zoomScaleSheetLayoutView="100" workbookViewId="0">
      <selection activeCell="CQ26" sqref="CQ26:CT26"/>
    </sheetView>
  </sheetViews>
  <sheetFormatPr defaultColWidth="9" defaultRowHeight="16.5"/>
  <cols>
    <col min="1" max="181" width="2.75" style="1" customWidth="1"/>
    <col min="182" max="182" width="0.75" style="1" customWidth="1"/>
    <col min="183" max="184" width="3.125" style="1" customWidth="1"/>
    <col min="185" max="187" width="2.75" style="1" customWidth="1"/>
    <col min="188" max="189" width="3.125" style="1" customWidth="1"/>
    <col min="190" max="192" width="2.75" style="1" customWidth="1"/>
    <col min="193" max="194" width="3.125" style="1" customWidth="1"/>
    <col min="195" max="197" width="2.75" style="1" customWidth="1"/>
    <col min="198" max="199" width="3.125" style="1" customWidth="1"/>
    <col min="200" max="202" width="2.75" style="1" customWidth="1"/>
    <col min="203" max="204" width="3.125" style="1" customWidth="1"/>
    <col min="205" max="207" width="2.75" style="1" customWidth="1"/>
    <col min="208" max="209" width="3.125" style="1" customWidth="1"/>
    <col min="210" max="212" width="2.75" style="1" customWidth="1"/>
    <col min="213" max="213" width="0.375" style="1" customWidth="1"/>
    <col min="214" max="227" width="2.75" style="1" customWidth="1"/>
    <col min="228" max="16384" width="9" style="1"/>
  </cols>
  <sheetData>
    <row r="1" spans="1:127" ht="16.350000000000001" customHeight="1" thickBot="1">
      <c r="A1" s="1" t="s">
        <v>53</v>
      </c>
      <c r="AF1" s="8" t="s">
        <v>91</v>
      </c>
      <c r="AG1" s="8"/>
      <c r="AH1" s="20"/>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1" t="s">
        <v>176</v>
      </c>
      <c r="CO1" s="13"/>
      <c r="CP1" s="13"/>
      <c r="CQ1" s="13"/>
      <c r="CR1" s="13"/>
      <c r="CS1" s="13"/>
      <c r="CT1" s="13"/>
      <c r="CU1" s="13"/>
      <c r="CV1" s="414"/>
      <c r="CW1" s="414"/>
      <c r="CX1" s="414"/>
      <c r="CY1" s="414"/>
      <c r="CZ1" s="13"/>
      <c r="DA1" s="13"/>
      <c r="DB1" s="13"/>
      <c r="DC1" s="13"/>
      <c r="DD1" s="13"/>
      <c r="DE1" s="13"/>
      <c r="DF1" s="13"/>
      <c r="DG1" s="13"/>
      <c r="DH1" s="13"/>
      <c r="DI1" s="13"/>
      <c r="DJ1" s="13"/>
      <c r="DK1" s="13"/>
      <c r="DL1" s="13"/>
      <c r="DM1" s="13"/>
      <c r="DN1" s="13"/>
      <c r="DO1" s="13"/>
      <c r="DP1" s="13"/>
      <c r="DQ1" s="13"/>
      <c r="DR1" s="13"/>
      <c r="DS1" s="13"/>
      <c r="DT1" s="13"/>
      <c r="DU1" s="13"/>
      <c r="DV1" s="13"/>
      <c r="DW1" s="13"/>
    </row>
    <row r="2" spans="1:127" ht="16.350000000000001" customHeight="1" thickBot="1">
      <c r="B2" s="1" t="s">
        <v>50</v>
      </c>
      <c r="AF2" s="8" t="s">
        <v>92</v>
      </c>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14"/>
      <c r="BL2" s="67"/>
      <c r="BM2" s="67"/>
      <c r="BN2" s="67"/>
      <c r="BO2" s="67"/>
      <c r="BP2" s="67"/>
      <c r="BQ2" s="67"/>
      <c r="BR2" s="67"/>
      <c r="BS2" s="67"/>
      <c r="BT2" s="67"/>
      <c r="BU2" s="67"/>
      <c r="BV2" s="67"/>
      <c r="BW2" s="67"/>
      <c r="BX2" s="67"/>
      <c r="BY2" s="67"/>
      <c r="BZ2" s="67"/>
      <c r="CA2" s="67"/>
      <c r="CB2" s="67"/>
      <c r="CC2" s="67"/>
      <c r="CD2" s="67"/>
      <c r="CE2" s="68"/>
      <c r="CF2" s="360" t="s">
        <v>187</v>
      </c>
      <c r="CG2" s="361"/>
      <c r="CH2" s="361"/>
      <c r="CI2" s="361"/>
      <c r="CJ2" s="362"/>
      <c r="CK2" s="363" t="s">
        <v>12</v>
      </c>
      <c r="CL2" s="351"/>
      <c r="CM2" s="351"/>
      <c r="CN2" s="351"/>
      <c r="CO2" s="351"/>
      <c r="CP2" s="351" t="s">
        <v>21</v>
      </c>
      <c r="CQ2" s="351"/>
      <c r="CR2" s="351"/>
      <c r="CS2" s="351"/>
      <c r="CT2" s="351"/>
      <c r="CU2" s="351" t="s">
        <v>22</v>
      </c>
      <c r="CV2" s="351"/>
      <c r="CW2" s="351"/>
      <c r="CX2" s="351"/>
      <c r="CY2" s="351"/>
      <c r="CZ2" s="351" t="s">
        <v>23</v>
      </c>
      <c r="DA2" s="351"/>
      <c r="DB2" s="351"/>
      <c r="DC2" s="351"/>
      <c r="DD2" s="351"/>
      <c r="DE2" s="351" t="s">
        <v>24</v>
      </c>
      <c r="DF2" s="351"/>
      <c r="DG2" s="351"/>
      <c r="DH2" s="351"/>
      <c r="DI2" s="351"/>
      <c r="DJ2" s="351" t="s">
        <v>25</v>
      </c>
      <c r="DK2" s="351"/>
      <c r="DL2" s="351"/>
      <c r="DM2" s="351"/>
      <c r="DN2" s="352"/>
      <c r="DO2" s="13"/>
      <c r="DP2" s="13"/>
      <c r="DQ2" s="13"/>
      <c r="DR2" s="13"/>
      <c r="DS2" s="13"/>
      <c r="DT2" s="13"/>
      <c r="DU2" s="13"/>
      <c r="DV2" s="13"/>
      <c r="DW2" s="13"/>
    </row>
    <row r="3" spans="1:127" ht="16.350000000000001" customHeight="1" thickBot="1">
      <c r="B3" s="1" t="s">
        <v>541</v>
      </c>
      <c r="T3" s="19"/>
      <c r="U3" s="19"/>
      <c r="AF3" s="42" t="s">
        <v>93</v>
      </c>
      <c r="AG3" s="11"/>
      <c r="AH3" s="12"/>
      <c r="AI3" s="10" t="s">
        <v>105</v>
      </c>
      <c r="AJ3" s="11"/>
      <c r="AK3" s="11"/>
      <c r="AL3" s="11"/>
      <c r="AM3" s="11"/>
      <c r="AN3" s="12"/>
      <c r="AO3" s="10" t="s">
        <v>116</v>
      </c>
      <c r="AP3" s="11"/>
      <c r="AQ3" s="11"/>
      <c r="AR3" s="11"/>
      <c r="AS3" s="11"/>
      <c r="AT3" s="11"/>
      <c r="AU3" s="11"/>
      <c r="AV3" s="11"/>
      <c r="AW3" s="11"/>
      <c r="AX3" s="11"/>
      <c r="AY3" s="11"/>
      <c r="AZ3" s="11"/>
      <c r="BA3" s="11"/>
      <c r="BB3" s="11"/>
      <c r="BC3" s="11"/>
      <c r="BD3" s="11"/>
      <c r="BE3" s="11"/>
      <c r="BF3" s="11"/>
      <c r="BG3" s="11"/>
      <c r="BH3" s="11"/>
      <c r="BI3" s="12"/>
      <c r="BJ3" s="8"/>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row>
    <row r="4" spans="1:127" ht="16.350000000000001" customHeight="1" thickBot="1">
      <c r="A4" s="1" t="s">
        <v>542</v>
      </c>
      <c r="O4" s="19"/>
      <c r="AF4" s="21" t="s">
        <v>94</v>
      </c>
      <c r="AG4" s="8"/>
      <c r="AH4" s="8"/>
      <c r="AI4" s="10" t="s">
        <v>106</v>
      </c>
      <c r="AJ4" s="11"/>
      <c r="AK4" s="11"/>
      <c r="AL4" s="11"/>
      <c r="AM4" s="11"/>
      <c r="AN4" s="12"/>
      <c r="AO4" s="10" t="s">
        <v>117</v>
      </c>
      <c r="AP4" s="11"/>
      <c r="AQ4" s="11"/>
      <c r="AR4" s="11"/>
      <c r="AS4" s="11"/>
      <c r="AT4" s="11"/>
      <c r="AU4" s="11"/>
      <c r="AV4" s="11"/>
      <c r="AW4" s="11"/>
      <c r="AX4" s="11"/>
      <c r="AY4" s="11"/>
      <c r="AZ4" s="11"/>
      <c r="BA4" s="11"/>
      <c r="BB4" s="11"/>
      <c r="BC4" s="11"/>
      <c r="BD4" s="11"/>
      <c r="BE4" s="11"/>
      <c r="BF4" s="11"/>
      <c r="BG4" s="11"/>
      <c r="BH4" s="11"/>
      <c r="BI4" s="12"/>
      <c r="BJ4" s="8"/>
      <c r="BK4" s="346" t="s">
        <v>177</v>
      </c>
      <c r="BL4" s="61"/>
      <c r="BM4" s="61"/>
      <c r="BN4" s="61"/>
      <c r="BO4" s="53" t="s">
        <v>178</v>
      </c>
      <c r="BP4" s="54"/>
      <c r="BQ4" s="54"/>
      <c r="BR4" s="54"/>
      <c r="BS4" s="54"/>
      <c r="BT4" s="54"/>
      <c r="BU4" s="54"/>
      <c r="BV4" s="54"/>
      <c r="BW4" s="54"/>
      <c r="BX4" s="54"/>
      <c r="BY4" s="54"/>
      <c r="BZ4" s="54"/>
      <c r="CA4" s="54"/>
      <c r="CB4" s="54"/>
      <c r="CC4" s="54"/>
      <c r="CD4" s="54"/>
      <c r="CE4" s="54"/>
      <c r="CF4" s="353">
        <v>972</v>
      </c>
      <c r="CG4" s="354"/>
      <c r="CH4" s="354"/>
      <c r="CI4" s="354"/>
      <c r="CJ4" s="355"/>
      <c r="CK4" s="354">
        <v>399</v>
      </c>
      <c r="CL4" s="354"/>
      <c r="CM4" s="354"/>
      <c r="CN4" s="354"/>
      <c r="CO4" s="354"/>
      <c r="CP4" s="174" t="s">
        <v>4</v>
      </c>
      <c r="CQ4" s="294">
        <f>CF4-CK4-CU4-CZ4-DE4-DJ4</f>
        <v>420</v>
      </c>
      <c r="CR4" s="294"/>
      <c r="CS4" s="294"/>
      <c r="CT4" s="295"/>
      <c r="CU4" s="356">
        <v>42</v>
      </c>
      <c r="CV4" s="357"/>
      <c r="CW4" s="357"/>
      <c r="CX4" s="357"/>
      <c r="CY4" s="357"/>
      <c r="CZ4" s="357">
        <v>42</v>
      </c>
      <c r="DA4" s="357"/>
      <c r="DB4" s="357"/>
      <c r="DC4" s="357"/>
      <c r="DD4" s="357"/>
      <c r="DE4" s="357">
        <v>42</v>
      </c>
      <c r="DF4" s="357"/>
      <c r="DG4" s="357"/>
      <c r="DH4" s="357"/>
      <c r="DI4" s="357"/>
      <c r="DJ4" s="358">
        <v>27</v>
      </c>
      <c r="DK4" s="358"/>
      <c r="DL4" s="358"/>
      <c r="DM4" s="358"/>
      <c r="DN4" s="359"/>
      <c r="DO4" s="13"/>
      <c r="DP4" s="13"/>
      <c r="DQ4" s="13"/>
      <c r="DR4" s="13"/>
      <c r="DS4" s="13"/>
      <c r="DT4" s="13"/>
      <c r="DU4" s="13"/>
      <c r="DV4" s="13"/>
      <c r="DW4" s="13"/>
    </row>
    <row r="5" spans="1:127" ht="16.350000000000001" customHeight="1" thickBot="1">
      <c r="B5" s="1" t="s">
        <v>543</v>
      </c>
      <c r="P5" s="19"/>
      <c r="AF5" s="40" t="s">
        <v>95</v>
      </c>
      <c r="AG5" s="10" t="s">
        <v>100</v>
      </c>
      <c r="AH5" s="41"/>
      <c r="AI5" s="10" t="s">
        <v>107</v>
      </c>
      <c r="AJ5" s="3"/>
      <c r="AK5" s="11"/>
      <c r="AL5" s="11"/>
      <c r="AM5" s="11"/>
      <c r="AN5" s="12"/>
      <c r="AO5" s="10" t="s">
        <v>114</v>
      </c>
      <c r="AP5" s="11"/>
      <c r="AQ5" s="367">
        <v>1</v>
      </c>
      <c r="AR5" s="367"/>
      <c r="AS5" s="11" t="s">
        <v>115</v>
      </c>
      <c r="AT5" s="11"/>
      <c r="AU5" s="11"/>
      <c r="AV5" s="11"/>
      <c r="AW5" s="11"/>
      <c r="AX5" s="11"/>
      <c r="AY5" s="11"/>
      <c r="AZ5" s="11"/>
      <c r="BA5" s="11"/>
      <c r="BB5" s="11"/>
      <c r="BC5" s="11"/>
      <c r="BD5" s="11"/>
      <c r="BE5" s="11"/>
      <c r="BF5" s="11"/>
      <c r="BG5" s="11"/>
      <c r="BH5" s="11"/>
      <c r="BI5" s="12"/>
      <c r="BJ5" s="8"/>
      <c r="BK5" s="347"/>
      <c r="BL5" s="62"/>
      <c r="BM5" s="62"/>
      <c r="BN5" s="62"/>
      <c r="BO5" s="2" t="s">
        <v>179</v>
      </c>
      <c r="BP5" s="3"/>
      <c r="BQ5" s="3"/>
      <c r="BR5" s="3"/>
      <c r="BS5" s="3"/>
      <c r="BT5" s="3"/>
      <c r="BU5" s="3"/>
      <c r="BV5" s="3"/>
      <c r="BW5" s="3"/>
      <c r="BX5" s="3"/>
      <c r="BY5" s="3"/>
      <c r="BZ5" s="3"/>
      <c r="CA5" s="3"/>
      <c r="CB5" s="3"/>
      <c r="CC5" s="3"/>
      <c r="CD5" s="3"/>
      <c r="CE5" s="3"/>
      <c r="CF5" s="342">
        <v>960</v>
      </c>
      <c r="CG5" s="343"/>
      <c r="CH5" s="343"/>
      <c r="CI5" s="343"/>
      <c r="CJ5" s="344"/>
      <c r="CK5" s="250" t="s">
        <v>44</v>
      </c>
      <c r="CL5" s="250"/>
      <c r="CM5" s="250"/>
      <c r="CN5" s="250"/>
      <c r="CO5" s="250"/>
      <c r="CP5" s="345" t="s">
        <v>44</v>
      </c>
      <c r="CQ5" s="345"/>
      <c r="CR5" s="345"/>
      <c r="CS5" s="345"/>
      <c r="CT5" s="345"/>
      <c r="CU5" s="288">
        <v>960</v>
      </c>
      <c r="CV5" s="288"/>
      <c r="CW5" s="288"/>
      <c r="CX5" s="288"/>
      <c r="CY5" s="288"/>
      <c r="CZ5" s="252" t="s">
        <v>44</v>
      </c>
      <c r="DA5" s="252"/>
      <c r="DB5" s="252"/>
      <c r="DC5" s="252"/>
      <c r="DD5" s="252"/>
      <c r="DE5" s="252" t="s">
        <v>44</v>
      </c>
      <c r="DF5" s="252"/>
      <c r="DG5" s="252"/>
      <c r="DH5" s="252"/>
      <c r="DI5" s="252"/>
      <c r="DJ5" s="245" t="s">
        <v>44</v>
      </c>
      <c r="DK5" s="245"/>
      <c r="DL5" s="245"/>
      <c r="DM5" s="245"/>
      <c r="DN5" s="246"/>
      <c r="DO5" s="13"/>
      <c r="DP5" s="13"/>
      <c r="DQ5" s="13"/>
      <c r="DR5" s="13"/>
      <c r="DS5" s="13"/>
      <c r="DT5" s="13"/>
      <c r="DU5" s="13"/>
      <c r="DV5" s="13"/>
      <c r="DW5" s="13"/>
    </row>
    <row r="6" spans="1:127" ht="16.350000000000001" customHeight="1" thickBot="1">
      <c r="A6" s="1" t="s">
        <v>544</v>
      </c>
      <c r="AF6" s="39"/>
      <c r="AG6" s="42" t="s">
        <v>101</v>
      </c>
      <c r="AH6" s="43"/>
      <c r="AI6" s="10" t="s">
        <v>109</v>
      </c>
      <c r="AJ6" s="11"/>
      <c r="AK6" s="11"/>
      <c r="AL6" s="11"/>
      <c r="AM6" s="11"/>
      <c r="AN6" s="12"/>
      <c r="AO6" s="10" t="s">
        <v>114</v>
      </c>
      <c r="AP6" s="11"/>
      <c r="AQ6" s="367">
        <v>1</v>
      </c>
      <c r="AR6" s="367"/>
      <c r="AS6" s="11" t="s">
        <v>118</v>
      </c>
      <c r="AT6" s="11"/>
      <c r="AU6" s="11"/>
      <c r="AV6" s="11"/>
      <c r="AW6" s="11"/>
      <c r="AX6" s="11"/>
      <c r="AY6" s="11"/>
      <c r="AZ6" s="11"/>
      <c r="BA6" s="11"/>
      <c r="BB6" s="11"/>
      <c r="BC6" s="11"/>
      <c r="BD6" s="11"/>
      <c r="BE6" s="11"/>
      <c r="BF6" s="11"/>
      <c r="BG6" s="11"/>
      <c r="BH6" s="11"/>
      <c r="BI6" s="12"/>
      <c r="BJ6" s="8"/>
      <c r="BK6" s="347"/>
      <c r="BL6" s="62"/>
      <c r="BM6" s="62"/>
      <c r="BN6" s="62"/>
      <c r="BO6" s="4" t="s">
        <v>180</v>
      </c>
      <c r="BP6" s="31"/>
      <c r="BQ6" s="31"/>
      <c r="BR6" s="31"/>
      <c r="BS6" s="31"/>
      <c r="BT6" s="31"/>
      <c r="BU6" s="32"/>
      <c r="BV6" s="2" t="s">
        <v>181</v>
      </c>
      <c r="BW6" s="3"/>
      <c r="BX6" s="3"/>
      <c r="BY6" s="3"/>
      <c r="BZ6" s="3"/>
      <c r="CA6" s="3"/>
      <c r="CB6" s="3"/>
      <c r="CC6" s="3"/>
      <c r="CD6" s="3"/>
      <c r="CE6" s="3"/>
      <c r="CF6" s="175" t="s">
        <v>5</v>
      </c>
      <c r="CG6" s="258">
        <f>CP6</f>
        <v>1321.4</v>
      </c>
      <c r="CH6" s="349"/>
      <c r="CI6" s="349"/>
      <c r="CJ6" s="350"/>
      <c r="CK6" s="250" t="s">
        <v>44</v>
      </c>
      <c r="CL6" s="250"/>
      <c r="CM6" s="250"/>
      <c r="CN6" s="250"/>
      <c r="CO6" s="250"/>
      <c r="CP6" s="313">
        <f>BC16</f>
        <v>1321.4</v>
      </c>
      <c r="CQ6" s="313"/>
      <c r="CR6" s="313"/>
      <c r="CS6" s="313"/>
      <c r="CT6" s="313"/>
      <c r="CU6" s="252" t="s">
        <v>44</v>
      </c>
      <c r="CV6" s="252"/>
      <c r="CW6" s="252"/>
      <c r="CX6" s="252"/>
      <c r="CY6" s="252"/>
      <c r="CZ6" s="252" t="s">
        <v>44</v>
      </c>
      <c r="DA6" s="252"/>
      <c r="DB6" s="252"/>
      <c r="DC6" s="252"/>
      <c r="DD6" s="252"/>
      <c r="DE6" s="252" t="s">
        <v>44</v>
      </c>
      <c r="DF6" s="252"/>
      <c r="DG6" s="252"/>
      <c r="DH6" s="252"/>
      <c r="DI6" s="252"/>
      <c r="DJ6" s="245" t="s">
        <v>44</v>
      </c>
      <c r="DK6" s="245"/>
      <c r="DL6" s="245"/>
      <c r="DM6" s="245"/>
      <c r="DN6" s="246"/>
      <c r="DO6" s="13"/>
      <c r="DP6" s="13"/>
      <c r="DQ6" s="13"/>
      <c r="DR6" s="13"/>
      <c r="DS6" s="13"/>
      <c r="DT6" s="13"/>
      <c r="DU6" s="13"/>
      <c r="DV6" s="13"/>
      <c r="DW6" s="13"/>
    </row>
    <row r="7" spans="1:127" ht="16.350000000000001" customHeight="1" thickBot="1">
      <c r="A7" s="1" t="s">
        <v>51</v>
      </c>
      <c r="V7" s="1" t="s">
        <v>54</v>
      </c>
      <c r="AF7" s="38" t="s">
        <v>96</v>
      </c>
      <c r="AG7" s="42" t="s">
        <v>102</v>
      </c>
      <c r="AH7" s="43"/>
      <c r="AI7" s="10" t="s">
        <v>110</v>
      </c>
      <c r="AJ7" s="11"/>
      <c r="AK7" s="11"/>
      <c r="AL7" s="11"/>
      <c r="AM7" s="11"/>
      <c r="AN7" s="12"/>
      <c r="AO7" s="10" t="s">
        <v>104</v>
      </c>
      <c r="AP7" s="3"/>
      <c r="AQ7" s="11"/>
      <c r="AR7" s="11"/>
      <c r="AS7" s="11"/>
      <c r="AT7" s="11"/>
      <c r="AU7" s="11"/>
      <c r="AV7" s="11"/>
      <c r="AW7" s="11"/>
      <c r="AX7" s="11"/>
      <c r="AY7" s="11"/>
      <c r="AZ7" s="11"/>
      <c r="BA7" s="11"/>
      <c r="BB7" s="11"/>
      <c r="BC7" s="11"/>
      <c r="BD7" s="11"/>
      <c r="BE7" s="11"/>
      <c r="BF7" s="368">
        <v>600</v>
      </c>
      <c r="BG7" s="368"/>
      <c r="BH7" s="368"/>
      <c r="BI7" s="419"/>
      <c r="BJ7" s="8"/>
      <c r="BK7" s="64"/>
      <c r="BL7" s="62"/>
      <c r="BM7" s="62"/>
      <c r="BN7" s="62"/>
      <c r="BO7" s="6"/>
      <c r="BU7" s="7"/>
      <c r="BV7" s="2" t="s">
        <v>182</v>
      </c>
      <c r="BW7" s="3"/>
      <c r="BX7" s="3"/>
      <c r="BY7" s="3"/>
      <c r="BZ7" s="3"/>
      <c r="CA7" s="3"/>
      <c r="CB7" s="3"/>
      <c r="CC7" s="3"/>
      <c r="CD7" s="3"/>
      <c r="CE7" s="3"/>
      <c r="CF7" s="335">
        <f>CQ7</f>
        <v>371.8</v>
      </c>
      <c r="CG7" s="340"/>
      <c r="CH7" s="340"/>
      <c r="CI7" s="340"/>
      <c r="CJ7" s="341"/>
      <c r="CK7" s="250" t="s">
        <v>44</v>
      </c>
      <c r="CL7" s="250"/>
      <c r="CM7" s="250"/>
      <c r="CN7" s="250"/>
      <c r="CO7" s="250"/>
      <c r="CP7" s="174" t="s">
        <v>6</v>
      </c>
      <c r="CQ7" s="258">
        <f>BC17</f>
        <v>371.8</v>
      </c>
      <c r="CR7" s="258"/>
      <c r="CS7" s="258"/>
      <c r="CT7" s="259"/>
      <c r="CU7" s="348" t="s">
        <v>44</v>
      </c>
      <c r="CV7" s="252"/>
      <c r="CW7" s="252"/>
      <c r="CX7" s="252"/>
      <c r="CY7" s="252"/>
      <c r="CZ7" s="252" t="s">
        <v>44</v>
      </c>
      <c r="DA7" s="252"/>
      <c r="DB7" s="252"/>
      <c r="DC7" s="252"/>
      <c r="DD7" s="252"/>
      <c r="DE7" s="252" t="s">
        <v>44</v>
      </c>
      <c r="DF7" s="252"/>
      <c r="DG7" s="252"/>
      <c r="DH7" s="252"/>
      <c r="DI7" s="252"/>
      <c r="DJ7" s="245" t="s">
        <v>44</v>
      </c>
      <c r="DK7" s="245"/>
      <c r="DL7" s="245"/>
      <c r="DM7" s="245"/>
      <c r="DN7" s="246"/>
      <c r="DO7" s="13"/>
      <c r="DP7" s="13"/>
      <c r="DQ7" s="13"/>
      <c r="DR7" s="13"/>
      <c r="DS7" s="13"/>
      <c r="DT7" s="13"/>
      <c r="DU7" s="13"/>
      <c r="DV7" s="13"/>
      <c r="DW7" s="13"/>
    </row>
    <row r="8" spans="1:127" ht="16.350000000000001" customHeight="1" thickBot="1">
      <c r="AF8" s="44"/>
      <c r="AG8" s="42" t="s">
        <v>103</v>
      </c>
      <c r="AH8" s="43"/>
      <c r="AI8" s="10" t="s">
        <v>108</v>
      </c>
      <c r="AJ8" s="11"/>
      <c r="AK8" s="11"/>
      <c r="AL8" s="11"/>
      <c r="AM8" s="11"/>
      <c r="AN8" s="12"/>
      <c r="AO8" s="10" t="s">
        <v>119</v>
      </c>
      <c r="AP8" s="11"/>
      <c r="AQ8" s="367">
        <v>1</v>
      </c>
      <c r="AR8" s="367"/>
      <c r="AS8" s="11" t="s">
        <v>120</v>
      </c>
      <c r="AT8" s="11"/>
      <c r="AU8" s="11"/>
      <c r="AV8" s="11"/>
      <c r="AW8" s="11"/>
      <c r="AX8" s="11"/>
      <c r="AY8" s="11"/>
      <c r="AZ8" s="368">
        <v>200</v>
      </c>
      <c r="BA8" s="368"/>
      <c r="BB8" s="368"/>
      <c r="BC8" s="368"/>
      <c r="BD8" s="11"/>
      <c r="BE8" s="11"/>
      <c r="BF8" s="11"/>
      <c r="BG8" s="11"/>
      <c r="BH8" s="11"/>
      <c r="BI8" s="12"/>
      <c r="BJ8" s="8"/>
      <c r="BK8" s="64"/>
      <c r="BL8" s="62"/>
      <c r="BM8" s="62"/>
      <c r="BN8" s="62"/>
      <c r="BO8" s="5"/>
      <c r="BP8" s="33"/>
      <c r="BQ8" s="33"/>
      <c r="BR8" s="33"/>
      <c r="BS8" s="33"/>
      <c r="BT8" s="33"/>
      <c r="BU8" s="34"/>
      <c r="BV8" s="1" t="s">
        <v>183</v>
      </c>
      <c r="CF8" s="247">
        <f>CP8</f>
        <v>1200</v>
      </c>
      <c r="CG8" s="248"/>
      <c r="CH8" s="248"/>
      <c r="CI8" s="248"/>
      <c r="CJ8" s="249"/>
      <c r="CK8" s="250" t="s">
        <v>44</v>
      </c>
      <c r="CL8" s="250"/>
      <c r="CM8" s="250"/>
      <c r="CN8" s="250"/>
      <c r="CO8" s="250"/>
      <c r="CP8" s="321">
        <f>Z28</f>
        <v>1200</v>
      </c>
      <c r="CQ8" s="321"/>
      <c r="CR8" s="321"/>
      <c r="CS8" s="321"/>
      <c r="CT8" s="321"/>
      <c r="CU8" s="252" t="s">
        <v>44</v>
      </c>
      <c r="CV8" s="252"/>
      <c r="CW8" s="252"/>
      <c r="CX8" s="252"/>
      <c r="CY8" s="252"/>
      <c r="CZ8" s="252" t="s">
        <v>44</v>
      </c>
      <c r="DA8" s="252"/>
      <c r="DB8" s="252"/>
      <c r="DC8" s="252"/>
      <c r="DD8" s="252"/>
      <c r="DE8" s="257" t="s">
        <v>44</v>
      </c>
      <c r="DF8" s="257"/>
      <c r="DG8" s="257"/>
      <c r="DH8" s="257"/>
      <c r="DI8" s="257"/>
      <c r="DJ8" s="245" t="s">
        <v>44</v>
      </c>
      <c r="DK8" s="245"/>
      <c r="DL8" s="245"/>
      <c r="DM8" s="245"/>
      <c r="DN8" s="246"/>
      <c r="DO8" s="13"/>
      <c r="DP8" s="13"/>
      <c r="DQ8" s="13"/>
      <c r="DR8" s="13"/>
      <c r="DS8" s="13"/>
      <c r="DT8" s="13"/>
      <c r="DU8" s="13"/>
      <c r="DV8" s="13"/>
      <c r="DW8" s="13"/>
    </row>
    <row r="9" spans="1:127" ht="17.25" thickBot="1">
      <c r="A9" s="1" t="s">
        <v>52</v>
      </c>
      <c r="AF9" s="42" t="s">
        <v>97</v>
      </c>
      <c r="AG9" s="45"/>
      <c r="AH9" s="43"/>
      <c r="AI9" s="10" t="s">
        <v>111</v>
      </c>
      <c r="AJ9" s="11"/>
      <c r="AK9" s="11"/>
      <c r="AL9" s="11"/>
      <c r="AM9" s="11"/>
      <c r="AN9" s="12"/>
      <c r="AO9" s="10" t="s">
        <v>121</v>
      </c>
      <c r="AP9" s="11"/>
      <c r="AQ9" s="11"/>
      <c r="AR9" s="11"/>
      <c r="AS9" s="11"/>
      <c r="AT9" s="11"/>
      <c r="AU9" s="11"/>
      <c r="AV9" s="46">
        <v>0.02</v>
      </c>
      <c r="AW9" s="11" t="s">
        <v>68</v>
      </c>
      <c r="AX9" s="11"/>
      <c r="AY9" s="11"/>
      <c r="AZ9" s="11"/>
      <c r="BA9" s="11"/>
      <c r="BB9" s="11"/>
      <c r="BC9" s="11"/>
      <c r="BD9" s="11"/>
      <c r="BE9" s="11"/>
      <c r="BF9" s="11"/>
      <c r="BG9" s="11"/>
      <c r="BH9" s="11"/>
      <c r="BI9" s="12"/>
      <c r="BJ9" s="8"/>
      <c r="BK9" s="64"/>
      <c r="BL9" s="62"/>
      <c r="BM9" s="62"/>
      <c r="BN9" s="62"/>
      <c r="BO9" s="4" t="s">
        <v>184</v>
      </c>
      <c r="BP9" s="31"/>
      <c r="BQ9" s="31"/>
      <c r="BR9" s="31"/>
      <c r="BS9" s="31"/>
      <c r="BT9" s="31"/>
      <c r="BU9" s="32"/>
      <c r="BV9" s="2" t="s">
        <v>185</v>
      </c>
      <c r="BW9" s="3"/>
      <c r="BX9" s="3"/>
      <c r="BY9" s="3"/>
      <c r="BZ9" s="3"/>
      <c r="CA9" s="3"/>
      <c r="CB9" s="3"/>
      <c r="CC9" s="3"/>
      <c r="CD9" s="3"/>
      <c r="CE9" s="3"/>
      <c r="CF9" s="175" t="s">
        <v>7</v>
      </c>
      <c r="CG9" s="258">
        <f>AA16*BF7/1000</f>
        <v>32400</v>
      </c>
      <c r="CH9" s="258"/>
      <c r="CI9" s="258"/>
      <c r="CJ9" s="259"/>
      <c r="CK9" s="250" t="s">
        <v>44</v>
      </c>
      <c r="CL9" s="250"/>
      <c r="CM9" s="250"/>
      <c r="CN9" s="250"/>
      <c r="CO9" s="250"/>
      <c r="CP9" s="252" t="s">
        <v>44</v>
      </c>
      <c r="CQ9" s="252"/>
      <c r="CR9" s="252"/>
      <c r="CS9" s="252"/>
      <c r="CT9" s="252"/>
      <c r="CU9" s="286">
        <f>CG9*S38</f>
        <v>6480</v>
      </c>
      <c r="CV9" s="286"/>
      <c r="CW9" s="286"/>
      <c r="CX9" s="286"/>
      <c r="CY9" s="286"/>
      <c r="CZ9" s="286">
        <f>CG9*M39</f>
        <v>12960</v>
      </c>
      <c r="DA9" s="286"/>
      <c r="DB9" s="286"/>
      <c r="DC9" s="286"/>
      <c r="DD9" s="292"/>
      <c r="DE9" s="176" t="s">
        <v>26</v>
      </c>
      <c r="DF9" s="294">
        <f>CG9*N40</f>
        <v>12960</v>
      </c>
      <c r="DG9" s="294"/>
      <c r="DH9" s="294"/>
      <c r="DI9" s="295"/>
      <c r="DJ9" s="245" t="s">
        <v>44</v>
      </c>
      <c r="DK9" s="245"/>
      <c r="DL9" s="245"/>
      <c r="DM9" s="245"/>
      <c r="DN9" s="246"/>
      <c r="DO9" s="13"/>
      <c r="DP9" s="13"/>
      <c r="DQ9" s="13"/>
      <c r="DR9" s="13"/>
      <c r="DS9" s="13"/>
      <c r="DT9" s="13"/>
      <c r="DU9" s="13"/>
      <c r="DV9" s="13"/>
      <c r="DW9" s="13"/>
    </row>
    <row r="10" spans="1:127" ht="17.25" thickBot="1">
      <c r="A10" s="2" t="s">
        <v>56</v>
      </c>
      <c r="B10" s="3"/>
      <c r="C10" s="3"/>
      <c r="D10" s="3"/>
      <c r="E10" s="3"/>
      <c r="F10" s="3"/>
      <c r="G10" s="3"/>
      <c r="H10" s="3"/>
      <c r="I10" s="3"/>
      <c r="J10" s="3"/>
      <c r="K10" s="3"/>
      <c r="L10" s="3"/>
      <c r="M10" s="3"/>
      <c r="N10" s="3"/>
      <c r="O10" s="3"/>
      <c r="P10" s="3"/>
      <c r="Q10" s="3"/>
      <c r="R10" s="3"/>
      <c r="S10" s="3"/>
      <c r="T10" s="3"/>
      <c r="U10" s="3"/>
      <c r="V10" s="3"/>
      <c r="W10" s="3"/>
      <c r="X10" s="3"/>
      <c r="Y10" s="28"/>
      <c r="Z10" s="373">
        <v>9000</v>
      </c>
      <c r="AA10" s="374"/>
      <c r="AB10" s="374"/>
      <c r="AC10" s="374"/>
      <c r="AD10" s="375"/>
      <c r="AF10" s="42" t="s">
        <v>98</v>
      </c>
      <c r="AG10" s="45"/>
      <c r="AH10" s="43"/>
      <c r="AI10" s="10" t="s">
        <v>112</v>
      </c>
      <c r="AJ10" s="11"/>
      <c r="AK10" s="11"/>
      <c r="AL10" s="11"/>
      <c r="AM10" s="11"/>
      <c r="AN10" s="12"/>
      <c r="AO10" s="10" t="s">
        <v>122</v>
      </c>
      <c r="AP10" s="11"/>
      <c r="AQ10" s="11"/>
      <c r="AR10" s="11"/>
      <c r="AS10" s="11"/>
      <c r="AT10" s="11"/>
      <c r="AU10" s="11"/>
      <c r="AV10" s="46">
        <v>0.03</v>
      </c>
      <c r="AW10" s="11" t="s">
        <v>123</v>
      </c>
      <c r="AX10" s="11"/>
      <c r="AY10" s="11"/>
      <c r="AZ10" s="11"/>
      <c r="BA10" s="11"/>
      <c r="BB10" s="11"/>
      <c r="BC10" s="11"/>
      <c r="BD10" s="11"/>
      <c r="BE10" s="11"/>
      <c r="BF10" s="11"/>
      <c r="BG10" s="11"/>
      <c r="BH10" s="11"/>
      <c r="BI10" s="12"/>
      <c r="BJ10" s="8"/>
      <c r="BK10" s="64"/>
      <c r="BL10" s="62"/>
      <c r="BM10" s="62"/>
      <c r="BN10" s="62"/>
      <c r="BO10" s="5"/>
      <c r="BP10" s="33"/>
      <c r="BQ10" s="33"/>
      <c r="BR10" s="33"/>
      <c r="BS10" s="33"/>
      <c r="BT10" s="33"/>
      <c r="BU10" s="34"/>
      <c r="BV10" s="2" t="s">
        <v>195</v>
      </c>
      <c r="BW10" s="3"/>
      <c r="BX10" s="3"/>
      <c r="BY10" s="3"/>
      <c r="BZ10" s="3"/>
      <c r="CA10" s="3"/>
      <c r="CB10" s="3"/>
      <c r="CC10" s="3"/>
      <c r="CD10" s="3"/>
      <c r="CE10" s="3"/>
      <c r="CF10" s="175" t="s">
        <v>27</v>
      </c>
      <c r="CG10" s="258">
        <f>Z14*AZ8/1000</f>
        <v>360</v>
      </c>
      <c r="CH10" s="258"/>
      <c r="CI10" s="258"/>
      <c r="CJ10" s="259"/>
      <c r="CK10" s="250" t="s">
        <v>44</v>
      </c>
      <c r="CL10" s="250"/>
      <c r="CM10" s="250"/>
      <c r="CN10" s="250"/>
      <c r="CO10" s="250"/>
      <c r="CP10" s="252" t="s">
        <v>44</v>
      </c>
      <c r="CQ10" s="252"/>
      <c r="CR10" s="252"/>
      <c r="CS10" s="252"/>
      <c r="CT10" s="252"/>
      <c r="CU10" s="252" t="s">
        <v>44</v>
      </c>
      <c r="CV10" s="252"/>
      <c r="CW10" s="252"/>
      <c r="CX10" s="252"/>
      <c r="CY10" s="252"/>
      <c r="CZ10" s="252" t="s">
        <v>44</v>
      </c>
      <c r="DA10" s="252"/>
      <c r="DB10" s="252"/>
      <c r="DC10" s="252"/>
      <c r="DD10" s="252"/>
      <c r="DE10" s="293">
        <f>CG10</f>
        <v>360</v>
      </c>
      <c r="DF10" s="293"/>
      <c r="DG10" s="293"/>
      <c r="DH10" s="293"/>
      <c r="DI10" s="293"/>
      <c r="DJ10" s="245" t="s">
        <v>44</v>
      </c>
      <c r="DK10" s="245"/>
      <c r="DL10" s="245"/>
      <c r="DM10" s="245"/>
      <c r="DN10" s="246"/>
      <c r="DO10" s="13"/>
      <c r="DP10" s="13"/>
      <c r="DQ10" s="13"/>
      <c r="DR10" s="13"/>
      <c r="DS10" s="13"/>
      <c r="DT10" s="13"/>
      <c r="DU10" s="13"/>
      <c r="DV10" s="13"/>
      <c r="DW10" s="13"/>
    </row>
    <row r="11" spans="1:127" ht="17.25" thickBot="1">
      <c r="A11" s="2" t="s">
        <v>55</v>
      </c>
      <c r="B11" s="3"/>
      <c r="C11" s="3"/>
      <c r="D11" s="3"/>
      <c r="E11" s="3"/>
      <c r="F11" s="3"/>
      <c r="G11" s="3"/>
      <c r="H11" s="3"/>
      <c r="I11" s="3"/>
      <c r="J11" s="3"/>
      <c r="K11" s="3"/>
      <c r="L11" s="3"/>
      <c r="M11" s="3"/>
      <c r="N11" s="3"/>
      <c r="O11" s="3"/>
      <c r="P11" s="3"/>
      <c r="Q11" s="3"/>
      <c r="R11" s="3"/>
      <c r="S11" s="3"/>
      <c r="T11" s="3"/>
      <c r="U11" s="3"/>
      <c r="V11" s="3"/>
      <c r="W11" s="3"/>
      <c r="X11" s="3"/>
      <c r="Y11" s="28"/>
      <c r="Z11" s="373">
        <v>8000</v>
      </c>
      <c r="AA11" s="374"/>
      <c r="AB11" s="374"/>
      <c r="AC11" s="374"/>
      <c r="AD11" s="375"/>
      <c r="AF11" s="42" t="s">
        <v>99</v>
      </c>
      <c r="AG11" s="11"/>
      <c r="AH11" s="12"/>
      <c r="AI11" s="10" t="s">
        <v>113</v>
      </c>
      <c r="AJ11" s="11"/>
      <c r="AK11" s="11"/>
      <c r="AL11" s="11"/>
      <c r="AM11" s="11"/>
      <c r="AN11" s="12"/>
      <c r="AO11" s="10" t="s">
        <v>124</v>
      </c>
      <c r="AP11" s="11"/>
      <c r="AQ11" s="11"/>
      <c r="AR11" s="11"/>
      <c r="AS11" s="11"/>
      <c r="AT11" s="11"/>
      <c r="AU11" s="11"/>
      <c r="AV11" s="11"/>
      <c r="AW11" s="11"/>
      <c r="AX11" s="11"/>
      <c r="AY11" s="11"/>
      <c r="AZ11" s="11"/>
      <c r="BA11" s="11"/>
      <c r="BB11" s="11"/>
      <c r="BC11" s="11"/>
      <c r="BD11" s="11"/>
      <c r="BE11" s="11"/>
      <c r="BF11" s="11"/>
      <c r="BG11" s="11"/>
      <c r="BH11" s="11"/>
      <c r="BI11" s="12"/>
      <c r="BJ11" s="8"/>
      <c r="BK11" s="64"/>
      <c r="BL11" s="62"/>
      <c r="BM11" s="62"/>
      <c r="BN11" s="59"/>
      <c r="BO11" s="60" t="s">
        <v>188</v>
      </c>
      <c r="BP11" s="60"/>
      <c r="BQ11" s="60"/>
      <c r="BR11" s="60"/>
      <c r="BS11" s="60"/>
      <c r="BT11" s="60"/>
      <c r="BU11" s="60"/>
      <c r="BV11" s="60"/>
      <c r="BW11" s="60"/>
      <c r="BX11" s="60"/>
      <c r="BY11" s="60"/>
      <c r="BZ11" s="60"/>
      <c r="CA11" s="60"/>
      <c r="CB11" s="60"/>
      <c r="CC11" s="60"/>
      <c r="CD11" s="60"/>
      <c r="CE11" s="60"/>
      <c r="CF11" s="335">
        <f>SUM(CK11:DN11)</f>
        <v>37585.199999999997</v>
      </c>
      <c r="CG11" s="336"/>
      <c r="CH11" s="336"/>
      <c r="CI11" s="336"/>
      <c r="CJ11" s="337"/>
      <c r="CK11" s="267">
        <f>CK4</f>
        <v>399</v>
      </c>
      <c r="CL11" s="267"/>
      <c r="CM11" s="267"/>
      <c r="CN11" s="267"/>
      <c r="CO11" s="267"/>
      <c r="CP11" s="286">
        <f>SUM(CP4:CT10)</f>
        <v>3313.2000000000003</v>
      </c>
      <c r="CQ11" s="286"/>
      <c r="CR11" s="286"/>
      <c r="CS11" s="286"/>
      <c r="CT11" s="286"/>
      <c r="CU11" s="313">
        <f>SUM(CU4:CY10)</f>
        <v>7482</v>
      </c>
      <c r="CV11" s="313"/>
      <c r="CW11" s="313"/>
      <c r="CX11" s="313"/>
      <c r="CY11" s="313"/>
      <c r="CZ11" s="286">
        <f>SUM(CZ4:DD10)</f>
        <v>13002</v>
      </c>
      <c r="DA11" s="286"/>
      <c r="DB11" s="286"/>
      <c r="DC11" s="286"/>
      <c r="DD11" s="286"/>
      <c r="DE11" s="272">
        <f>SUM(DE4:DI10)</f>
        <v>13362</v>
      </c>
      <c r="DF11" s="272"/>
      <c r="DG11" s="272"/>
      <c r="DH11" s="272"/>
      <c r="DI11" s="272"/>
      <c r="DJ11" s="302">
        <f>DJ4</f>
        <v>27</v>
      </c>
      <c r="DK11" s="302"/>
      <c r="DL11" s="302"/>
      <c r="DM11" s="302"/>
      <c r="DN11" s="303"/>
    </row>
    <row r="12" spans="1:127" ht="17.25" thickBot="1">
      <c r="A12" s="2" t="s">
        <v>57</v>
      </c>
      <c r="B12" s="3"/>
      <c r="C12" s="3"/>
      <c r="D12" s="3"/>
      <c r="E12" s="3"/>
      <c r="F12" s="3"/>
      <c r="G12" s="3"/>
      <c r="H12" s="3"/>
      <c r="I12" s="3"/>
      <c r="J12" s="3"/>
      <c r="K12" s="3"/>
      <c r="L12" s="3"/>
      <c r="M12" s="3"/>
      <c r="N12" s="3"/>
      <c r="O12" s="3"/>
      <c r="P12" s="3"/>
      <c r="Q12" s="3"/>
      <c r="R12" s="3"/>
      <c r="S12" s="3"/>
      <c r="T12" s="3"/>
      <c r="U12" s="3"/>
      <c r="V12" s="3"/>
      <c r="W12" s="3"/>
      <c r="X12" s="3"/>
      <c r="Y12" s="28"/>
      <c r="Z12" s="373">
        <v>1000</v>
      </c>
      <c r="AA12" s="374"/>
      <c r="AB12" s="374"/>
      <c r="AC12" s="374"/>
      <c r="AD12" s="375"/>
      <c r="AF12" s="50" t="s">
        <v>125</v>
      </c>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64"/>
      <c r="BL12" s="62"/>
      <c r="BM12" s="62"/>
      <c r="BN12" s="2"/>
      <c r="BO12" s="3" t="s">
        <v>189</v>
      </c>
      <c r="BP12" s="3"/>
      <c r="BQ12" s="3"/>
      <c r="BR12" s="3"/>
      <c r="BS12" s="3"/>
      <c r="BT12" s="3"/>
      <c r="BU12" s="3"/>
      <c r="BV12" s="3"/>
      <c r="BW12" s="3"/>
      <c r="BX12" s="3"/>
      <c r="BY12" s="3"/>
      <c r="BZ12" s="3"/>
      <c r="CA12" s="3"/>
      <c r="CB12" s="3"/>
      <c r="CC12" s="3"/>
      <c r="CD12" s="3"/>
      <c r="CE12" s="3"/>
      <c r="CF12" s="338">
        <f>SUM(CK12:DN12)</f>
        <v>752</v>
      </c>
      <c r="CG12" s="267"/>
      <c r="CH12" s="267"/>
      <c r="CI12" s="267"/>
      <c r="CJ12" s="339"/>
      <c r="CK12" s="267">
        <f>ROUND(CK11*AV9,0)</f>
        <v>8</v>
      </c>
      <c r="CL12" s="267"/>
      <c r="CM12" s="267"/>
      <c r="CN12" s="267"/>
      <c r="CO12" s="267"/>
      <c r="CP12" s="288">
        <v>66</v>
      </c>
      <c r="CQ12" s="288"/>
      <c r="CR12" s="288"/>
      <c r="CS12" s="288"/>
      <c r="CT12" s="320"/>
      <c r="CU12" s="176" t="s">
        <v>28</v>
      </c>
      <c r="CV12" s="258">
        <f>ROUND(CU11*AV9,0)</f>
        <v>150</v>
      </c>
      <c r="CW12" s="258"/>
      <c r="CX12" s="258"/>
      <c r="CY12" s="259"/>
      <c r="CZ12" s="287">
        <v>260</v>
      </c>
      <c r="DA12" s="288"/>
      <c r="DB12" s="288"/>
      <c r="DC12" s="288"/>
      <c r="DD12" s="288"/>
      <c r="DE12" s="289">
        <f>ROUND(DE11*AV9,0)</f>
        <v>267</v>
      </c>
      <c r="DF12" s="290"/>
      <c r="DG12" s="290"/>
      <c r="DH12" s="290"/>
      <c r="DI12" s="291"/>
      <c r="DJ12" s="304">
        <v>1</v>
      </c>
      <c r="DK12" s="304"/>
      <c r="DL12" s="304"/>
      <c r="DM12" s="304"/>
      <c r="DN12" s="305"/>
    </row>
    <row r="13" spans="1:127" ht="17.25" thickBot="1">
      <c r="A13" s="2" t="s">
        <v>58</v>
      </c>
      <c r="B13" s="3"/>
      <c r="C13" s="3"/>
      <c r="D13" s="3"/>
      <c r="E13" s="3"/>
      <c r="F13" s="3"/>
      <c r="G13" s="3"/>
      <c r="H13" s="3"/>
      <c r="I13" s="3"/>
      <c r="J13" s="3"/>
      <c r="K13" s="3"/>
      <c r="L13" s="3"/>
      <c r="M13" s="3"/>
      <c r="N13" s="3"/>
      <c r="O13" s="3"/>
      <c r="P13" s="3"/>
      <c r="Q13" s="3"/>
      <c r="R13" s="3"/>
      <c r="S13" s="3"/>
      <c r="T13" s="3"/>
      <c r="U13" s="3"/>
      <c r="V13" s="3"/>
      <c r="W13" s="3"/>
      <c r="X13" s="3"/>
      <c r="Y13" s="28"/>
      <c r="Z13" s="373">
        <v>7200</v>
      </c>
      <c r="AA13" s="374"/>
      <c r="AB13" s="374"/>
      <c r="AC13" s="374"/>
      <c r="AD13" s="375"/>
      <c r="AF13" s="47" t="s">
        <v>126</v>
      </c>
      <c r="AG13" s="47"/>
      <c r="AH13" s="47"/>
      <c r="AI13" s="47"/>
      <c r="AJ13" s="47"/>
      <c r="AK13" s="47"/>
      <c r="AL13" s="47"/>
      <c r="AM13" s="47"/>
      <c r="AN13" s="47"/>
      <c r="AO13" s="47"/>
      <c r="AP13" s="47"/>
      <c r="AQ13" s="47"/>
      <c r="AR13" s="47"/>
      <c r="AS13" s="47"/>
      <c r="AT13" s="47"/>
      <c r="AU13" s="47"/>
      <c r="AV13" s="47"/>
      <c r="AW13" s="47"/>
      <c r="AX13" s="47"/>
      <c r="AY13" s="48">
        <v>0.03</v>
      </c>
      <c r="AZ13" s="47" t="s">
        <v>68</v>
      </c>
      <c r="BC13" s="47"/>
      <c r="BD13" s="47"/>
      <c r="BE13" s="8"/>
      <c r="BF13" s="8"/>
      <c r="BG13" s="8"/>
      <c r="BH13" s="8"/>
      <c r="BI13" s="8"/>
      <c r="BJ13" s="8"/>
      <c r="BK13" s="64"/>
      <c r="BL13" s="62"/>
      <c r="BM13" s="59"/>
      <c r="BN13" s="60"/>
      <c r="BO13" s="60" t="s">
        <v>190</v>
      </c>
      <c r="BP13" s="60"/>
      <c r="BQ13" s="60"/>
      <c r="BR13" s="60"/>
      <c r="BS13" s="60"/>
      <c r="BT13" s="60"/>
      <c r="BU13" s="60"/>
      <c r="BV13" s="60"/>
      <c r="BW13" s="60"/>
      <c r="BX13" s="60"/>
      <c r="BY13" s="60"/>
      <c r="BZ13" s="60"/>
      <c r="CA13" s="60"/>
      <c r="CB13" s="60"/>
      <c r="CC13" s="60"/>
      <c r="CD13" s="60"/>
      <c r="CE13" s="60"/>
      <c r="CF13" s="338">
        <f>SUM(CK13:DN13)</f>
        <v>38337.199999999997</v>
      </c>
      <c r="CG13" s="267"/>
      <c r="CH13" s="267"/>
      <c r="CI13" s="267"/>
      <c r="CJ13" s="339"/>
      <c r="CK13" s="267">
        <f>CK11+CK12</f>
        <v>407</v>
      </c>
      <c r="CL13" s="332"/>
      <c r="CM13" s="332"/>
      <c r="CN13" s="332"/>
      <c r="CO13" s="332"/>
      <c r="CP13" s="313">
        <f>CP11+CP12</f>
        <v>3379.2000000000003</v>
      </c>
      <c r="CQ13" s="313"/>
      <c r="CR13" s="313"/>
      <c r="CS13" s="313"/>
      <c r="CT13" s="313"/>
      <c r="CU13" s="321">
        <f>CU11+CV12</f>
        <v>7632</v>
      </c>
      <c r="CV13" s="321"/>
      <c r="CW13" s="321"/>
      <c r="CX13" s="321"/>
      <c r="CY13" s="321"/>
      <c r="CZ13" s="313">
        <f>CZ11+CZ12</f>
        <v>13262</v>
      </c>
      <c r="DA13" s="313"/>
      <c r="DB13" s="313"/>
      <c r="DC13" s="313"/>
      <c r="DD13" s="313"/>
      <c r="DE13" s="272">
        <f>DE12+DE11</f>
        <v>13629</v>
      </c>
      <c r="DF13" s="272"/>
      <c r="DG13" s="272"/>
      <c r="DH13" s="272"/>
      <c r="DI13" s="272"/>
      <c r="DJ13" s="302">
        <f>DJ11+DJ12</f>
        <v>28</v>
      </c>
      <c r="DK13" s="302"/>
      <c r="DL13" s="302"/>
      <c r="DM13" s="302"/>
      <c r="DN13" s="303"/>
    </row>
    <row r="14" spans="1:127" ht="17.25" thickBot="1">
      <c r="A14" s="2" t="s">
        <v>59</v>
      </c>
      <c r="B14" s="3"/>
      <c r="C14" s="3"/>
      <c r="D14" s="3"/>
      <c r="E14" s="3"/>
      <c r="F14" s="3"/>
      <c r="G14" s="3"/>
      <c r="H14" s="3"/>
      <c r="I14" s="3"/>
      <c r="J14" s="3"/>
      <c r="K14" s="3"/>
      <c r="L14" s="3"/>
      <c r="M14" s="3"/>
      <c r="N14" s="3"/>
      <c r="O14" s="3"/>
      <c r="P14" s="3"/>
      <c r="Q14" s="3"/>
      <c r="R14" s="3"/>
      <c r="S14" s="3"/>
      <c r="T14" s="3"/>
      <c r="U14" s="3"/>
      <c r="V14" s="3"/>
      <c r="W14" s="3"/>
      <c r="X14" s="3"/>
      <c r="Y14" s="28"/>
      <c r="Z14" s="373">
        <v>1800</v>
      </c>
      <c r="AA14" s="374"/>
      <c r="AB14" s="374"/>
      <c r="AC14" s="374"/>
      <c r="AD14" s="375"/>
      <c r="AF14" s="162" t="s">
        <v>129</v>
      </c>
      <c r="AG14" s="8"/>
      <c r="AH14" s="8"/>
      <c r="AI14" s="8"/>
      <c r="AJ14" s="8"/>
      <c r="AK14" s="8"/>
      <c r="AL14" s="8"/>
      <c r="AM14" s="8"/>
      <c r="AN14" s="8"/>
      <c r="AO14" s="8"/>
      <c r="AP14" s="389">
        <v>30</v>
      </c>
      <c r="AQ14" s="389"/>
      <c r="AR14" s="47" t="s">
        <v>127</v>
      </c>
      <c r="AS14" s="47"/>
      <c r="AT14" s="47"/>
      <c r="AU14" s="47"/>
      <c r="AV14" s="47"/>
      <c r="AW14" s="47"/>
      <c r="AX14" s="47"/>
      <c r="AY14" s="47"/>
      <c r="AZ14" s="47"/>
      <c r="BA14" s="47"/>
      <c r="BB14" s="47"/>
      <c r="BC14" s="47"/>
      <c r="BD14" s="48">
        <v>0.03</v>
      </c>
      <c r="BE14" s="47" t="s">
        <v>128</v>
      </c>
      <c r="BF14" s="47"/>
      <c r="BG14" s="47"/>
      <c r="BK14" s="64"/>
      <c r="BL14" s="62"/>
      <c r="BM14" s="2"/>
      <c r="BN14" s="3"/>
      <c r="BO14" s="3" t="s">
        <v>191</v>
      </c>
      <c r="BP14" s="3"/>
      <c r="BQ14" s="3"/>
      <c r="BR14" s="3"/>
      <c r="BS14" s="3"/>
      <c r="BT14" s="3"/>
      <c r="BU14" s="3"/>
      <c r="BV14" s="3"/>
      <c r="BW14" s="3"/>
      <c r="BX14" s="3"/>
      <c r="BY14" s="3"/>
      <c r="BZ14" s="3"/>
      <c r="CA14" s="3"/>
      <c r="CB14" s="3"/>
      <c r="CC14" s="3"/>
      <c r="CD14" s="3"/>
      <c r="CE14" s="3"/>
      <c r="CF14" s="324">
        <f>SUM(CQ14:DN14)</f>
        <v>860</v>
      </c>
      <c r="CG14" s="325"/>
      <c r="CH14" s="325"/>
      <c r="CI14" s="325"/>
      <c r="CJ14" s="326"/>
      <c r="CK14" s="250" t="s">
        <v>44</v>
      </c>
      <c r="CL14" s="250"/>
      <c r="CM14" s="250"/>
      <c r="CN14" s="250"/>
      <c r="CO14" s="250"/>
      <c r="CP14" s="183" t="s">
        <v>41</v>
      </c>
      <c r="CQ14" s="316">
        <f>ROUND(CK37*AV10,0)</f>
        <v>4</v>
      </c>
      <c r="CR14" s="316"/>
      <c r="CS14" s="316"/>
      <c r="CT14" s="317"/>
      <c r="CU14" s="322">
        <v>46</v>
      </c>
      <c r="CV14" s="243"/>
      <c r="CW14" s="243"/>
      <c r="CX14" s="243"/>
      <c r="CY14" s="323"/>
      <c r="CZ14" s="179" t="s">
        <v>29</v>
      </c>
      <c r="DA14" s="316">
        <f>ROUND(CU37*AV10,0)</f>
        <v>228</v>
      </c>
      <c r="DB14" s="316"/>
      <c r="DC14" s="316"/>
      <c r="DD14" s="317"/>
      <c r="DE14" s="314">
        <f>ROUND(CZ37*AV10,0)</f>
        <v>582</v>
      </c>
      <c r="DF14" s="315"/>
      <c r="DG14" s="315"/>
      <c r="DH14" s="315"/>
      <c r="DI14" s="315"/>
      <c r="DJ14" s="214" t="s">
        <v>44</v>
      </c>
      <c r="DK14" s="214"/>
      <c r="DL14" s="214"/>
      <c r="DM14" s="214"/>
      <c r="DN14" s="215"/>
    </row>
    <row r="15" spans="1:127" ht="17.25" thickBot="1">
      <c r="A15" s="4" t="s">
        <v>60</v>
      </c>
      <c r="B15" s="31"/>
      <c r="C15" s="31"/>
      <c r="D15" s="31"/>
      <c r="E15" s="31"/>
      <c r="F15" s="31"/>
      <c r="G15" s="31"/>
      <c r="H15" s="31"/>
      <c r="I15" s="31"/>
      <c r="J15" s="31"/>
      <c r="K15" s="31"/>
      <c r="L15" s="31"/>
      <c r="M15" s="31"/>
      <c r="N15" s="31"/>
      <c r="O15" s="31"/>
      <c r="P15" s="31"/>
      <c r="Q15" s="31"/>
      <c r="R15" s="31"/>
      <c r="S15" s="31"/>
      <c r="T15" s="31"/>
      <c r="U15" s="31"/>
      <c r="V15" s="31"/>
      <c r="W15" s="31"/>
      <c r="X15" s="31"/>
      <c r="Y15" s="32"/>
      <c r="Z15" s="376">
        <v>6</v>
      </c>
      <c r="AA15" s="377"/>
      <c r="AB15" s="377"/>
      <c r="AC15" s="377"/>
      <c r="AD15" s="378"/>
      <c r="AF15" s="8"/>
      <c r="AG15" s="49"/>
      <c r="AH15" s="9"/>
      <c r="AI15" s="10" t="s">
        <v>132</v>
      </c>
      <c r="AJ15" s="11"/>
      <c r="AK15" s="11"/>
      <c r="AL15" s="12"/>
      <c r="AM15" s="383" t="s">
        <v>133</v>
      </c>
      <c r="AN15" s="384"/>
      <c r="AO15" s="384"/>
      <c r="AP15" s="385"/>
      <c r="AQ15" s="383" t="s">
        <v>134</v>
      </c>
      <c r="AR15" s="384"/>
      <c r="AS15" s="384"/>
      <c r="AT15" s="385"/>
      <c r="AU15" s="379" t="s">
        <v>135</v>
      </c>
      <c r="AV15" s="380"/>
      <c r="AW15" s="380"/>
      <c r="AX15" s="381"/>
      <c r="AY15" s="382" t="s">
        <v>136</v>
      </c>
      <c r="AZ15" s="184"/>
      <c r="BA15" s="184"/>
      <c r="BB15" s="185"/>
      <c r="BC15" s="383" t="s">
        <v>137</v>
      </c>
      <c r="BD15" s="384"/>
      <c r="BE15" s="384"/>
      <c r="BF15" s="385"/>
      <c r="BG15" s="8"/>
      <c r="BH15" s="8"/>
      <c r="BI15" s="8"/>
      <c r="BJ15" s="8"/>
      <c r="BK15" s="64"/>
      <c r="BL15" s="59"/>
      <c r="BM15" s="60"/>
      <c r="BN15" s="60"/>
      <c r="BO15" s="60" t="s">
        <v>192</v>
      </c>
      <c r="BP15" s="60"/>
      <c r="BQ15" s="60"/>
      <c r="BR15" s="60"/>
      <c r="BS15" s="60"/>
      <c r="BT15" s="60"/>
      <c r="BU15" s="60"/>
      <c r="BV15" s="60"/>
      <c r="BW15" s="60"/>
      <c r="BX15" s="60"/>
      <c r="BY15" s="60"/>
      <c r="BZ15" s="60"/>
      <c r="CA15" s="60"/>
      <c r="CB15" s="60"/>
      <c r="CC15" s="60"/>
      <c r="CD15" s="60"/>
      <c r="CE15" s="60"/>
      <c r="CF15" s="63" t="s">
        <v>40</v>
      </c>
      <c r="CG15" s="239">
        <f>SUM(CK15:DN15)</f>
        <v>39197.199999999997</v>
      </c>
      <c r="CH15" s="239"/>
      <c r="CI15" s="239"/>
      <c r="CJ15" s="240"/>
      <c r="CK15" s="267">
        <f>CK13</f>
        <v>407</v>
      </c>
      <c r="CL15" s="332"/>
      <c r="CM15" s="332"/>
      <c r="CN15" s="332"/>
      <c r="CO15" s="332"/>
      <c r="CP15" s="308">
        <f>CP13+CQ14</f>
        <v>3383.2000000000003</v>
      </c>
      <c r="CQ15" s="308"/>
      <c r="CR15" s="308"/>
      <c r="CS15" s="308"/>
      <c r="CT15" s="308"/>
      <c r="CU15" s="319">
        <f>CU13+CU14</f>
        <v>7678</v>
      </c>
      <c r="CV15" s="319"/>
      <c r="CW15" s="319"/>
      <c r="CX15" s="319"/>
      <c r="CY15" s="319"/>
      <c r="CZ15" s="308">
        <f>CZ13+DA14</f>
        <v>13490</v>
      </c>
      <c r="DA15" s="308"/>
      <c r="DB15" s="308"/>
      <c r="DC15" s="308"/>
      <c r="DD15" s="308"/>
      <c r="DE15" s="309">
        <f>DE13+DE14</f>
        <v>14211</v>
      </c>
      <c r="DF15" s="309"/>
      <c r="DG15" s="309"/>
      <c r="DH15" s="309"/>
      <c r="DI15" s="309"/>
      <c r="DJ15" s="306">
        <f>DJ13</f>
        <v>28</v>
      </c>
      <c r="DK15" s="306"/>
      <c r="DL15" s="306"/>
      <c r="DM15" s="306"/>
      <c r="DN15" s="307"/>
    </row>
    <row r="16" spans="1:127" ht="19.5" customHeight="1" thickBot="1">
      <c r="A16" s="4" t="s">
        <v>61</v>
      </c>
      <c r="B16" s="31"/>
      <c r="C16" s="31"/>
      <c r="D16" s="31"/>
      <c r="E16" s="31"/>
      <c r="F16" s="31"/>
      <c r="G16" s="31"/>
      <c r="H16" s="31"/>
      <c r="I16" s="31"/>
      <c r="J16" s="31"/>
      <c r="K16" s="31"/>
      <c r="L16" s="31"/>
      <c r="M16" s="31"/>
      <c r="N16" s="31"/>
      <c r="O16" s="31"/>
      <c r="P16" s="31"/>
      <c r="Q16" s="31"/>
      <c r="R16" s="31"/>
      <c r="S16" s="31"/>
      <c r="T16" s="31"/>
      <c r="U16" s="31"/>
      <c r="V16" s="31"/>
      <c r="W16" s="31"/>
      <c r="X16" s="31"/>
      <c r="Y16" s="31"/>
      <c r="Z16" s="29" t="s">
        <v>0</v>
      </c>
      <c r="AA16" s="415">
        <f>Z13*Z15*5/4</f>
        <v>54000</v>
      </c>
      <c r="AB16" s="415"/>
      <c r="AC16" s="415"/>
      <c r="AD16" s="30" t="s">
        <v>9</v>
      </c>
      <c r="AF16" s="8"/>
      <c r="AG16" s="10" t="s">
        <v>130</v>
      </c>
      <c r="AH16" s="12"/>
      <c r="AI16" s="416">
        <f>Z22</f>
        <v>6400</v>
      </c>
      <c r="AJ16" s="390"/>
      <c r="AK16" s="384" t="s">
        <v>10</v>
      </c>
      <c r="AL16" s="385"/>
      <c r="AM16" s="416">
        <f>+AI16*F22</f>
        <v>1280</v>
      </c>
      <c r="AN16" s="390"/>
      <c r="AO16" s="384" t="s">
        <v>10</v>
      </c>
      <c r="AP16" s="385"/>
      <c r="AQ16" s="416">
        <f>AM16+AM16*AY13</f>
        <v>1318.4</v>
      </c>
      <c r="AR16" s="390"/>
      <c r="AS16" s="384" t="s">
        <v>10</v>
      </c>
      <c r="AT16" s="385"/>
      <c r="AU16" s="386">
        <f>+AP14</f>
        <v>30</v>
      </c>
      <c r="AV16" s="387"/>
      <c r="AW16" s="387"/>
      <c r="AX16" s="387"/>
      <c r="AY16" s="163" t="s">
        <v>1</v>
      </c>
      <c r="AZ16" s="173">
        <f>ROUND(AQ16*BD14*AU16/365,0)</f>
        <v>3</v>
      </c>
      <c r="BA16" s="187" t="s">
        <v>10</v>
      </c>
      <c r="BB16" s="188"/>
      <c r="BC16" s="390">
        <f>+AQ16+AZ16</f>
        <v>1321.4</v>
      </c>
      <c r="BD16" s="390"/>
      <c r="BE16" s="384" t="s">
        <v>10</v>
      </c>
      <c r="BF16" s="385"/>
      <c r="BG16" s="8"/>
      <c r="BH16" s="8"/>
      <c r="BI16" s="8"/>
      <c r="BJ16" s="8"/>
      <c r="BK16" s="64"/>
      <c r="BL16" s="2"/>
      <c r="BM16" s="3"/>
      <c r="BN16" s="3"/>
      <c r="BO16" s="3" t="s">
        <v>193</v>
      </c>
      <c r="BP16" s="3"/>
      <c r="BQ16" s="3"/>
      <c r="BR16" s="3"/>
      <c r="BS16" s="3"/>
      <c r="BT16" s="3"/>
      <c r="BU16" s="3"/>
      <c r="BV16" s="3"/>
      <c r="BW16" s="3"/>
      <c r="BX16" s="3"/>
      <c r="BY16" s="3"/>
      <c r="BZ16" s="3"/>
      <c r="CA16" s="3"/>
      <c r="CB16" s="3"/>
      <c r="CC16" s="3"/>
      <c r="CD16" s="3"/>
      <c r="CE16" s="3"/>
      <c r="CF16" s="327">
        <f>DF16</f>
        <v>19400.2</v>
      </c>
      <c r="CG16" s="328"/>
      <c r="CH16" s="328"/>
      <c r="CI16" s="328"/>
      <c r="CJ16" s="329"/>
      <c r="CK16" s="250" t="s">
        <v>44</v>
      </c>
      <c r="CL16" s="250"/>
      <c r="CM16" s="250"/>
      <c r="CN16" s="250"/>
      <c r="CO16" s="250"/>
      <c r="CP16" s="310" t="s">
        <v>44</v>
      </c>
      <c r="CQ16" s="214"/>
      <c r="CR16" s="214"/>
      <c r="CS16" s="214"/>
      <c r="CT16" s="318"/>
      <c r="CU16" s="310" t="s">
        <v>44</v>
      </c>
      <c r="CV16" s="214"/>
      <c r="CW16" s="214"/>
      <c r="CX16" s="214"/>
      <c r="CY16" s="318"/>
      <c r="CZ16" s="310" t="s">
        <v>44</v>
      </c>
      <c r="DA16" s="214"/>
      <c r="DB16" s="214"/>
      <c r="DC16" s="214"/>
      <c r="DD16" s="214"/>
      <c r="DE16" s="179" t="s">
        <v>30</v>
      </c>
      <c r="DF16" s="311">
        <f>CZ37</f>
        <v>19400.2</v>
      </c>
      <c r="DG16" s="311"/>
      <c r="DH16" s="311"/>
      <c r="DI16" s="312"/>
      <c r="DJ16" s="214" t="s">
        <v>44</v>
      </c>
      <c r="DK16" s="214"/>
      <c r="DL16" s="214"/>
      <c r="DM16" s="214"/>
      <c r="DN16" s="215"/>
    </row>
    <row r="17" spans="1:118" ht="19.5" customHeight="1" thickBot="1">
      <c r="A17" s="6"/>
      <c r="B17" s="1" t="s">
        <v>594</v>
      </c>
      <c r="AD17" s="7"/>
      <c r="AF17" s="8"/>
      <c r="AG17" s="10" t="s">
        <v>131</v>
      </c>
      <c r="AH17" s="12"/>
      <c r="AI17" s="416">
        <f>Z25</f>
        <v>1800</v>
      </c>
      <c r="AJ17" s="390"/>
      <c r="AK17" s="384" t="s">
        <v>10</v>
      </c>
      <c r="AL17" s="385"/>
      <c r="AM17" s="416">
        <f>+AI17*F25</f>
        <v>360</v>
      </c>
      <c r="AN17" s="390"/>
      <c r="AO17" s="384" t="s">
        <v>10</v>
      </c>
      <c r="AP17" s="385"/>
      <c r="AQ17" s="416">
        <f>AM17+AM17*AY13</f>
        <v>370.8</v>
      </c>
      <c r="AR17" s="390"/>
      <c r="AS17" s="384" t="s">
        <v>10</v>
      </c>
      <c r="AT17" s="385"/>
      <c r="AU17" s="386">
        <f>+AP14</f>
        <v>30</v>
      </c>
      <c r="AV17" s="387"/>
      <c r="AW17" s="387"/>
      <c r="AX17" s="388"/>
      <c r="AY17" s="417">
        <f>ROUND(AQ17*BD14*AU17/365,0)</f>
        <v>1</v>
      </c>
      <c r="AZ17" s="418"/>
      <c r="BA17" s="410" t="s">
        <v>10</v>
      </c>
      <c r="BB17" s="411"/>
      <c r="BC17" s="416">
        <f>+AQ17+AY17</f>
        <v>371.8</v>
      </c>
      <c r="BD17" s="390"/>
      <c r="BE17" s="384" t="s">
        <v>10</v>
      </c>
      <c r="BF17" s="385"/>
      <c r="BG17" s="8"/>
      <c r="BH17" s="8"/>
      <c r="BI17" s="8"/>
      <c r="BJ17" s="8"/>
      <c r="BK17" s="65"/>
      <c r="BL17" s="66"/>
      <c r="BM17" s="66"/>
      <c r="BN17" s="66"/>
      <c r="BO17" s="66"/>
      <c r="BP17" s="66" t="s">
        <v>194</v>
      </c>
      <c r="BQ17" s="66"/>
      <c r="BR17" s="66"/>
      <c r="BS17" s="66"/>
      <c r="BT17" s="66"/>
      <c r="BU17" s="66"/>
      <c r="BV17" s="66"/>
      <c r="BW17" s="66"/>
      <c r="BX17" s="66"/>
      <c r="BY17" s="66"/>
      <c r="BZ17" s="66"/>
      <c r="CA17" s="66"/>
      <c r="CB17" s="66"/>
      <c r="CC17" s="66"/>
      <c r="CD17" s="66"/>
      <c r="CE17" s="66"/>
      <c r="CF17" s="216">
        <f>SUM(CK17:DN17)</f>
        <v>58597.399999999994</v>
      </c>
      <c r="CG17" s="330"/>
      <c r="CH17" s="330"/>
      <c r="CI17" s="330"/>
      <c r="CJ17" s="331"/>
      <c r="CK17" s="333">
        <f>CK15</f>
        <v>407</v>
      </c>
      <c r="CL17" s="334"/>
      <c r="CM17" s="334"/>
      <c r="CN17" s="334"/>
      <c r="CO17" s="334"/>
      <c r="CP17" s="296">
        <f>CP15</f>
        <v>3383.2000000000003</v>
      </c>
      <c r="CQ17" s="297"/>
      <c r="CR17" s="297"/>
      <c r="CS17" s="297"/>
      <c r="CT17" s="297"/>
      <c r="CU17" s="296">
        <f>CU15</f>
        <v>7678</v>
      </c>
      <c r="CV17" s="297"/>
      <c r="CW17" s="297"/>
      <c r="CX17" s="297"/>
      <c r="CY17" s="297"/>
      <c r="CZ17" s="296">
        <f>CZ15</f>
        <v>13490</v>
      </c>
      <c r="DA17" s="297"/>
      <c r="DB17" s="297"/>
      <c r="DC17" s="297"/>
      <c r="DD17" s="297"/>
      <c r="DE17" s="298">
        <f>DE15+DF16</f>
        <v>33611.199999999997</v>
      </c>
      <c r="DF17" s="299"/>
      <c r="DG17" s="299"/>
      <c r="DH17" s="299"/>
      <c r="DI17" s="299"/>
      <c r="DJ17" s="300">
        <f>DJ15</f>
        <v>28</v>
      </c>
      <c r="DK17" s="300"/>
      <c r="DL17" s="300"/>
      <c r="DM17" s="300"/>
      <c r="DN17" s="301"/>
    </row>
    <row r="18" spans="1:118" ht="17.25" thickBot="1">
      <c r="A18" s="5"/>
      <c r="B18" s="33" t="s">
        <v>593</v>
      </c>
      <c r="C18" s="33"/>
      <c r="D18" s="33"/>
      <c r="E18" s="33"/>
      <c r="F18" s="33"/>
      <c r="G18" s="33"/>
      <c r="H18" s="33"/>
      <c r="I18" s="33"/>
      <c r="J18" s="33"/>
      <c r="K18" s="33"/>
      <c r="L18" s="33"/>
      <c r="M18" s="33"/>
      <c r="N18" s="33"/>
      <c r="O18" s="33"/>
      <c r="P18" s="33"/>
      <c r="Q18" s="33"/>
      <c r="R18" s="372">
        <v>0.2</v>
      </c>
      <c r="S18" s="372"/>
      <c r="T18" s="33" t="s">
        <v>62</v>
      </c>
      <c r="U18" s="33"/>
      <c r="V18" s="33"/>
      <c r="W18" s="33"/>
      <c r="X18" s="33"/>
      <c r="Y18" s="33"/>
      <c r="Z18" s="33"/>
      <c r="AA18" s="33"/>
      <c r="AB18" s="33"/>
      <c r="AC18" s="33"/>
      <c r="AD18" s="34"/>
      <c r="BJ18" s="8"/>
    </row>
    <row r="19" spans="1:118" ht="17.25" thickBot="1">
      <c r="AF19" s="50" t="s">
        <v>138</v>
      </c>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280" t="s">
        <v>196</v>
      </c>
      <c r="BL19" s="61"/>
      <c r="BM19" s="74"/>
      <c r="BN19" s="61"/>
      <c r="BO19" s="53" t="s">
        <v>178</v>
      </c>
      <c r="BP19" s="54"/>
      <c r="BQ19" s="54"/>
      <c r="BR19" s="54"/>
      <c r="BS19" s="54"/>
      <c r="BT19" s="54"/>
      <c r="BU19" s="54"/>
      <c r="BV19" s="54"/>
      <c r="BW19" s="54"/>
      <c r="BX19" s="54"/>
      <c r="BY19" s="54"/>
      <c r="BZ19" s="54"/>
      <c r="CA19" s="54"/>
      <c r="CB19" s="54"/>
      <c r="CC19" s="54"/>
      <c r="CD19" s="54"/>
      <c r="CE19" s="54"/>
      <c r="CF19" s="282">
        <f>SUM(CK19:DN19)</f>
        <v>648</v>
      </c>
      <c r="CG19" s="283"/>
      <c r="CH19" s="283"/>
      <c r="CI19" s="283"/>
      <c r="CJ19" s="284"/>
      <c r="CK19" s="285">
        <f>ROUND(CK4*$AP$21,0)</f>
        <v>266</v>
      </c>
      <c r="CL19" s="285"/>
      <c r="CM19" s="285"/>
      <c r="CN19" s="285"/>
      <c r="CO19" s="285"/>
      <c r="CP19" s="276">
        <f>ROUND(CQ4*$AP$21,0)</f>
        <v>280</v>
      </c>
      <c r="CQ19" s="277"/>
      <c r="CR19" s="277"/>
      <c r="CS19" s="277"/>
      <c r="CT19" s="278"/>
      <c r="CU19" s="276">
        <f>ROUND(CU4*$AP$21,0)</f>
        <v>28</v>
      </c>
      <c r="CV19" s="277"/>
      <c r="CW19" s="277"/>
      <c r="CX19" s="277"/>
      <c r="CY19" s="278"/>
      <c r="CZ19" s="276">
        <f>ROUND(CZ4*$AP$21,0)</f>
        <v>28</v>
      </c>
      <c r="DA19" s="277"/>
      <c r="DB19" s="277"/>
      <c r="DC19" s="277"/>
      <c r="DD19" s="278"/>
      <c r="DE19" s="276">
        <f>ROUND(DE4*$AP$21,0)</f>
        <v>28</v>
      </c>
      <c r="DF19" s="277"/>
      <c r="DG19" s="277"/>
      <c r="DH19" s="277"/>
      <c r="DI19" s="278"/>
      <c r="DJ19" s="176" t="s">
        <v>39</v>
      </c>
      <c r="DK19" s="265">
        <f>ROUND(DJ4*$AP$21,0)</f>
        <v>18</v>
      </c>
      <c r="DL19" s="265"/>
      <c r="DM19" s="265"/>
      <c r="DN19" s="266"/>
    </row>
    <row r="20" spans="1:118" ht="17.25" thickBot="1">
      <c r="A20" s="1" t="s">
        <v>63</v>
      </c>
      <c r="AF20" s="8" t="s">
        <v>139</v>
      </c>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281"/>
      <c r="BL20" s="62"/>
      <c r="BM20" s="75"/>
      <c r="BN20" s="62"/>
      <c r="BO20" s="2" t="s">
        <v>179</v>
      </c>
      <c r="BP20" s="3"/>
      <c r="BQ20" s="3"/>
      <c r="BR20" s="3"/>
      <c r="BS20" s="3"/>
      <c r="BT20" s="3"/>
      <c r="BU20" s="3"/>
      <c r="BV20" s="3"/>
      <c r="BW20" s="3"/>
      <c r="BX20" s="3"/>
      <c r="BY20" s="3"/>
      <c r="BZ20" s="3"/>
      <c r="CA20" s="3"/>
      <c r="CB20" s="3"/>
      <c r="CC20" s="3"/>
      <c r="CD20" s="3"/>
      <c r="CF20" s="176" t="s">
        <v>38</v>
      </c>
      <c r="CG20" s="258">
        <f>CU20</f>
        <v>640</v>
      </c>
      <c r="CH20" s="258"/>
      <c r="CI20" s="258"/>
      <c r="CJ20" s="259"/>
      <c r="CK20" s="250" t="s">
        <v>44</v>
      </c>
      <c r="CL20" s="250"/>
      <c r="CM20" s="250"/>
      <c r="CN20" s="250"/>
      <c r="CO20" s="250"/>
      <c r="CP20" s="279" t="s">
        <v>44</v>
      </c>
      <c r="CQ20" s="279"/>
      <c r="CR20" s="279"/>
      <c r="CS20" s="279"/>
      <c r="CT20" s="279"/>
      <c r="CU20" s="268">
        <f>ROUND(CU5*$AP$21,0)</f>
        <v>640</v>
      </c>
      <c r="CV20" s="268"/>
      <c r="CW20" s="268"/>
      <c r="CX20" s="268"/>
      <c r="CY20" s="268"/>
      <c r="CZ20" s="252" t="s">
        <v>44</v>
      </c>
      <c r="DA20" s="252"/>
      <c r="DB20" s="252"/>
      <c r="DC20" s="252"/>
      <c r="DD20" s="252"/>
      <c r="DE20" s="257" t="s">
        <v>44</v>
      </c>
      <c r="DF20" s="257"/>
      <c r="DG20" s="257"/>
      <c r="DH20" s="257"/>
      <c r="DI20" s="257"/>
      <c r="DJ20" s="245" t="s">
        <v>44</v>
      </c>
      <c r="DK20" s="245"/>
      <c r="DL20" s="245"/>
      <c r="DM20" s="245"/>
      <c r="DN20" s="246"/>
    </row>
    <row r="21" spans="1:118" ht="17.25" thickBot="1">
      <c r="A21" s="4" t="s">
        <v>64</v>
      </c>
      <c r="B21" s="31"/>
      <c r="C21" s="31"/>
      <c r="D21" s="31"/>
      <c r="E21" s="31"/>
      <c r="F21" s="31"/>
      <c r="G21" s="31"/>
      <c r="H21" s="31"/>
      <c r="I21" s="31"/>
      <c r="J21" s="31"/>
      <c r="K21" s="31"/>
      <c r="L21" s="31"/>
      <c r="M21" s="31"/>
      <c r="N21" s="31"/>
      <c r="O21" s="31"/>
      <c r="P21" s="31"/>
      <c r="Q21" s="31"/>
      <c r="R21" s="31"/>
      <c r="S21" s="31"/>
      <c r="T21" s="31"/>
      <c r="U21" s="31"/>
      <c r="V21" s="31"/>
      <c r="W21" s="31"/>
      <c r="X21" s="31"/>
      <c r="Y21" s="32"/>
      <c r="Z21" s="369" t="s">
        <v>69</v>
      </c>
      <c r="AA21" s="370"/>
      <c r="AB21" s="370"/>
      <c r="AC21" s="370"/>
      <c r="AD21" s="371"/>
      <c r="AF21" s="8" t="s">
        <v>140</v>
      </c>
      <c r="AG21" s="8"/>
      <c r="AH21" s="8"/>
      <c r="AI21" s="8"/>
      <c r="AJ21" s="8"/>
      <c r="AK21" s="8"/>
      <c r="AL21" s="8"/>
      <c r="AM21" s="8"/>
      <c r="AN21" s="8"/>
      <c r="AO21" s="8"/>
      <c r="AP21" s="364">
        <v>0.66666666666666663</v>
      </c>
      <c r="AQ21" s="364"/>
      <c r="AR21" s="8" t="s">
        <v>141</v>
      </c>
      <c r="AT21" s="8"/>
      <c r="AU21" s="8"/>
      <c r="AV21" s="8"/>
      <c r="AW21" s="8"/>
      <c r="AX21" s="8"/>
      <c r="AY21" s="8"/>
      <c r="AZ21" s="8"/>
      <c r="BA21" s="8"/>
      <c r="BB21" s="8"/>
      <c r="BC21" s="8"/>
      <c r="BD21" s="8"/>
      <c r="BE21" s="8"/>
      <c r="BF21" s="8"/>
      <c r="BG21" s="8"/>
      <c r="BH21" s="8"/>
      <c r="BI21" s="8"/>
      <c r="BJ21" s="8"/>
      <c r="BK21" s="281"/>
      <c r="BL21" s="62"/>
      <c r="BM21" s="75"/>
      <c r="BN21" s="62"/>
      <c r="BO21" s="4" t="s">
        <v>180</v>
      </c>
      <c r="BP21" s="31"/>
      <c r="BQ21" s="31"/>
      <c r="BR21" s="31"/>
      <c r="BS21" s="31"/>
      <c r="BT21" s="31"/>
      <c r="BU21" s="32"/>
      <c r="BV21" s="1" t="s">
        <v>186</v>
      </c>
      <c r="BW21" s="3"/>
      <c r="BX21" s="3"/>
      <c r="BY21" s="3"/>
      <c r="BZ21" s="3"/>
      <c r="CA21" s="3"/>
      <c r="CB21" s="3"/>
      <c r="CC21" s="3"/>
      <c r="CD21" s="3"/>
      <c r="CE21" s="3"/>
      <c r="CF21" s="253">
        <f>CQ21</f>
        <v>216</v>
      </c>
      <c r="CG21" s="248"/>
      <c r="CH21" s="248"/>
      <c r="CI21" s="248"/>
      <c r="CJ21" s="249"/>
      <c r="CK21" s="250" t="s">
        <v>44</v>
      </c>
      <c r="CL21" s="250"/>
      <c r="CM21" s="250"/>
      <c r="CN21" s="250"/>
      <c r="CO21" s="250"/>
      <c r="CP21" s="176" t="s">
        <v>32</v>
      </c>
      <c r="CQ21" s="265">
        <f>AL31</f>
        <v>216</v>
      </c>
      <c r="CR21" s="265"/>
      <c r="CS21" s="265"/>
      <c r="CT21" s="266"/>
      <c r="CU21" s="252" t="s">
        <v>44</v>
      </c>
      <c r="CV21" s="252"/>
      <c r="CW21" s="252"/>
      <c r="CX21" s="252"/>
      <c r="CY21" s="252"/>
      <c r="CZ21" s="252" t="s">
        <v>44</v>
      </c>
      <c r="DA21" s="252"/>
      <c r="DB21" s="252"/>
      <c r="DC21" s="252"/>
      <c r="DD21" s="252"/>
      <c r="DE21" s="257" t="s">
        <v>44</v>
      </c>
      <c r="DF21" s="257"/>
      <c r="DG21" s="257"/>
      <c r="DH21" s="257"/>
      <c r="DI21" s="257"/>
      <c r="DJ21" s="245" t="s">
        <v>44</v>
      </c>
      <c r="DK21" s="245"/>
      <c r="DL21" s="245"/>
      <c r="DM21" s="245"/>
      <c r="DN21" s="246"/>
    </row>
    <row r="22" spans="1:118" ht="17.25" thickBot="1">
      <c r="A22" s="6"/>
      <c r="B22" s="1" t="s">
        <v>71</v>
      </c>
      <c r="F22" s="391">
        <v>0.2</v>
      </c>
      <c r="G22" s="391"/>
      <c r="H22" s="1" t="s">
        <v>65</v>
      </c>
      <c r="Y22" s="7"/>
      <c r="Z22" s="397">
        <v>6400</v>
      </c>
      <c r="AA22" s="398"/>
      <c r="AB22" s="398"/>
      <c r="AC22" s="398"/>
      <c r="AD22" s="399"/>
      <c r="AF22" s="42" t="s">
        <v>93</v>
      </c>
      <c r="AG22" s="11"/>
      <c r="AH22" s="10" t="s">
        <v>105</v>
      </c>
      <c r="AI22" s="11"/>
      <c r="AJ22" s="11"/>
      <c r="AK22" s="11"/>
      <c r="AL22" s="11"/>
      <c r="AM22" s="11"/>
      <c r="AN22" s="12"/>
      <c r="AO22" s="10" t="s">
        <v>145</v>
      </c>
      <c r="AP22" s="11"/>
      <c r="AQ22" s="11"/>
      <c r="AR22" s="11"/>
      <c r="AS22" s="11"/>
      <c r="AT22" s="11"/>
      <c r="AU22" s="11"/>
      <c r="AV22" s="11"/>
      <c r="AW22" s="11"/>
      <c r="AX22" s="11"/>
      <c r="AY22" s="11"/>
      <c r="AZ22" s="11"/>
      <c r="BA22" s="11"/>
      <c r="BB22" s="11"/>
      <c r="BC22" s="11"/>
      <c r="BD22" s="11"/>
      <c r="BE22" s="11"/>
      <c r="BF22" s="11"/>
      <c r="BG22" s="11"/>
      <c r="BH22" s="11"/>
      <c r="BI22" s="12"/>
      <c r="BJ22" s="8"/>
      <c r="BK22" s="64"/>
      <c r="BL22" s="62"/>
      <c r="BM22" s="75"/>
      <c r="BN22" s="62"/>
      <c r="BO22" s="6"/>
      <c r="BU22" s="7"/>
      <c r="BV22" s="2" t="s">
        <v>197</v>
      </c>
      <c r="BW22" s="3"/>
      <c r="BX22" s="3"/>
      <c r="BY22" s="3"/>
      <c r="BZ22" s="3"/>
      <c r="CA22" s="3"/>
      <c r="CB22" s="3"/>
      <c r="CC22" s="3"/>
      <c r="CD22" s="3"/>
      <c r="CE22" s="3"/>
      <c r="CF22" s="275">
        <f>DF22</f>
        <v>864</v>
      </c>
      <c r="CG22" s="248"/>
      <c r="CH22" s="248"/>
      <c r="CI22" s="248"/>
      <c r="CJ22" s="249"/>
      <c r="CK22" s="250" t="s">
        <v>44</v>
      </c>
      <c r="CL22" s="250"/>
      <c r="CM22" s="250"/>
      <c r="CN22" s="250"/>
      <c r="CO22" s="250"/>
      <c r="CP22" s="252" t="s">
        <v>44</v>
      </c>
      <c r="CQ22" s="252"/>
      <c r="CR22" s="252"/>
      <c r="CS22" s="252"/>
      <c r="CT22" s="252"/>
      <c r="CU22" s="252" t="s">
        <v>44</v>
      </c>
      <c r="CV22" s="252"/>
      <c r="CW22" s="252"/>
      <c r="CX22" s="252"/>
      <c r="CY22" s="252"/>
      <c r="CZ22" s="252" t="s">
        <v>44</v>
      </c>
      <c r="DA22" s="252"/>
      <c r="DB22" s="252"/>
      <c r="DC22" s="252"/>
      <c r="DD22" s="252"/>
      <c r="DE22" s="176" t="s">
        <v>33</v>
      </c>
      <c r="DF22" s="273">
        <f>AQ31</f>
        <v>864</v>
      </c>
      <c r="DG22" s="273"/>
      <c r="DH22" s="273"/>
      <c r="DI22" s="274"/>
      <c r="DJ22" s="245" t="s">
        <v>44</v>
      </c>
      <c r="DK22" s="245"/>
      <c r="DL22" s="245"/>
      <c r="DM22" s="245"/>
      <c r="DN22" s="246"/>
    </row>
    <row r="23" spans="1:118" ht="17.25" thickBot="1">
      <c r="A23" s="5"/>
      <c r="B23" s="33" t="s">
        <v>67</v>
      </c>
      <c r="C23" s="33"/>
      <c r="D23" s="33"/>
      <c r="E23" s="33"/>
      <c r="F23" s="33"/>
      <c r="G23" s="33"/>
      <c r="H23" s="33"/>
      <c r="I23" s="33"/>
      <c r="J23" s="33"/>
      <c r="K23" s="33"/>
      <c r="L23" s="33"/>
      <c r="M23" s="33"/>
      <c r="N23" s="392">
        <v>0.1</v>
      </c>
      <c r="O23" s="392"/>
      <c r="P23" s="161" t="s">
        <v>66</v>
      </c>
      <c r="Q23" s="33"/>
      <c r="R23" s="33"/>
      <c r="S23" s="33"/>
      <c r="T23" s="33"/>
      <c r="U23" s="33"/>
      <c r="V23" s="393">
        <v>0.2</v>
      </c>
      <c r="W23" s="393"/>
      <c r="X23" s="35" t="s">
        <v>68</v>
      </c>
      <c r="Y23" s="36"/>
      <c r="Z23" s="394"/>
      <c r="AA23" s="395"/>
      <c r="AB23" s="395"/>
      <c r="AC23" s="395"/>
      <c r="AD23" s="396"/>
      <c r="AF23" s="21" t="s">
        <v>94</v>
      </c>
      <c r="AG23" s="8"/>
      <c r="AH23" s="10" t="s">
        <v>106</v>
      </c>
      <c r="AI23" s="11"/>
      <c r="AJ23" s="11"/>
      <c r="AK23" s="11"/>
      <c r="AL23" s="11"/>
      <c r="AM23" s="11"/>
      <c r="AN23" s="12"/>
      <c r="AO23" s="10" t="s">
        <v>145</v>
      </c>
      <c r="AP23" s="11"/>
      <c r="AQ23" s="11"/>
      <c r="AR23" s="11"/>
      <c r="AS23" s="11"/>
      <c r="AT23" s="11"/>
      <c r="AU23" s="11"/>
      <c r="AV23" s="11"/>
      <c r="AW23" s="11"/>
      <c r="AX23" s="11"/>
      <c r="AY23" s="11"/>
      <c r="AZ23" s="11"/>
      <c r="BA23" s="11"/>
      <c r="BB23" s="11"/>
      <c r="BC23" s="11"/>
      <c r="BD23" s="11"/>
      <c r="BE23" s="11"/>
      <c r="BF23" s="11"/>
      <c r="BG23" s="11"/>
      <c r="BH23" s="11"/>
      <c r="BI23" s="12"/>
      <c r="BJ23" s="8"/>
      <c r="BK23" s="64"/>
      <c r="BL23" s="62"/>
      <c r="BM23" s="75"/>
      <c r="BN23" s="62"/>
      <c r="BO23" s="6"/>
      <c r="BU23" s="7"/>
      <c r="BV23" s="1" t="s">
        <v>183</v>
      </c>
      <c r="CF23" s="176" t="s">
        <v>31</v>
      </c>
      <c r="CG23" s="258">
        <f>CP23</f>
        <v>720</v>
      </c>
      <c r="CH23" s="258"/>
      <c r="CI23" s="258"/>
      <c r="CJ23" s="259"/>
      <c r="CK23" s="250" t="s">
        <v>44</v>
      </c>
      <c r="CL23" s="250"/>
      <c r="CM23" s="250"/>
      <c r="CN23" s="250"/>
      <c r="CO23" s="250"/>
      <c r="CP23" s="256">
        <f>AV31</f>
        <v>720</v>
      </c>
      <c r="CQ23" s="256"/>
      <c r="CR23" s="256"/>
      <c r="CS23" s="256"/>
      <c r="CT23" s="256"/>
      <c r="CU23" s="252" t="s">
        <v>44</v>
      </c>
      <c r="CV23" s="252"/>
      <c r="CW23" s="252"/>
      <c r="CX23" s="252"/>
      <c r="CY23" s="252"/>
      <c r="CZ23" s="252" t="s">
        <v>44</v>
      </c>
      <c r="DA23" s="252"/>
      <c r="DB23" s="252"/>
      <c r="DC23" s="252"/>
      <c r="DD23" s="252"/>
      <c r="DE23" s="257" t="s">
        <v>44</v>
      </c>
      <c r="DF23" s="257"/>
      <c r="DG23" s="257"/>
      <c r="DH23" s="257"/>
      <c r="DI23" s="257"/>
      <c r="DJ23" s="245" t="s">
        <v>44</v>
      </c>
      <c r="DK23" s="245"/>
      <c r="DL23" s="245"/>
      <c r="DM23" s="245"/>
      <c r="DN23" s="246"/>
    </row>
    <row r="24" spans="1:118" ht="17.25" thickBot="1">
      <c r="A24" s="4" t="s">
        <v>70</v>
      </c>
      <c r="B24" s="31"/>
      <c r="C24" s="31"/>
      <c r="D24" s="31"/>
      <c r="E24" s="31"/>
      <c r="F24" s="31"/>
      <c r="G24" s="31"/>
      <c r="H24" s="31"/>
      <c r="I24" s="31"/>
      <c r="J24" s="31"/>
      <c r="K24" s="31"/>
      <c r="L24" s="31"/>
      <c r="M24" s="31"/>
      <c r="N24" s="31"/>
      <c r="O24" s="31"/>
      <c r="P24" s="31"/>
      <c r="Q24" s="31"/>
      <c r="R24" s="31"/>
      <c r="S24" s="31"/>
      <c r="T24" s="31"/>
      <c r="U24" s="31"/>
      <c r="V24" s="31"/>
      <c r="W24" s="31"/>
      <c r="X24" s="31"/>
      <c r="Y24" s="32"/>
      <c r="Z24" s="369" t="s">
        <v>69</v>
      </c>
      <c r="AA24" s="370"/>
      <c r="AB24" s="370"/>
      <c r="AC24" s="370"/>
      <c r="AD24" s="371"/>
      <c r="AF24" s="365" t="s">
        <v>95</v>
      </c>
      <c r="AG24" s="42" t="s">
        <v>102</v>
      </c>
      <c r="AH24" s="10" t="s">
        <v>144</v>
      </c>
      <c r="AI24" s="3"/>
      <c r="AJ24" s="11"/>
      <c r="AK24" s="11"/>
      <c r="AL24" s="11"/>
      <c r="AM24" s="11"/>
      <c r="AN24" s="12"/>
      <c r="AO24" s="10" t="s">
        <v>146</v>
      </c>
      <c r="AP24" s="11"/>
      <c r="AQ24" s="11"/>
      <c r="AR24" s="11"/>
      <c r="AS24" s="11"/>
      <c r="AT24" s="11"/>
      <c r="AU24" s="11"/>
      <c r="AV24" s="11"/>
      <c r="AW24" s="11"/>
      <c r="AX24" s="11"/>
      <c r="AY24" s="11"/>
      <c r="AZ24" s="11"/>
      <c r="BA24" s="11"/>
      <c r="BB24" s="11"/>
      <c r="BC24" s="11"/>
      <c r="BD24" s="11"/>
      <c r="BE24" s="11"/>
      <c r="BF24" s="11"/>
      <c r="BG24" s="11"/>
      <c r="BH24" s="11"/>
      <c r="BI24" s="12"/>
      <c r="BJ24" s="8"/>
      <c r="BK24" s="64"/>
      <c r="BL24" s="62"/>
      <c r="BM24" s="75"/>
      <c r="BN24" s="62"/>
      <c r="BO24" s="2" t="s">
        <v>198</v>
      </c>
      <c r="BP24" s="3"/>
      <c r="BQ24" s="3"/>
      <c r="BR24" s="3"/>
      <c r="BS24" s="3"/>
      <c r="BT24" s="3"/>
      <c r="BU24" s="3"/>
      <c r="BV24" s="3"/>
      <c r="BW24" s="3"/>
      <c r="BX24" s="3"/>
      <c r="BY24" s="3"/>
      <c r="BZ24" s="3"/>
      <c r="CA24" s="3"/>
      <c r="CB24" s="3"/>
      <c r="CC24" s="3"/>
      <c r="CD24" s="3"/>
      <c r="CE24" s="28"/>
      <c r="CF24" s="269">
        <f>CG9*AU27*AP21</f>
        <v>2160</v>
      </c>
      <c r="CG24" s="270"/>
      <c r="CH24" s="270"/>
      <c r="CI24" s="270"/>
      <c r="CJ24" s="271"/>
      <c r="CK24" s="250" t="s">
        <v>44</v>
      </c>
      <c r="CL24" s="250"/>
      <c r="CM24" s="250"/>
      <c r="CN24" s="250"/>
      <c r="CO24" s="250"/>
      <c r="CP24" s="252" t="s">
        <v>44</v>
      </c>
      <c r="CQ24" s="252"/>
      <c r="CR24" s="252"/>
      <c r="CS24" s="252"/>
      <c r="CT24" s="252"/>
      <c r="CU24" s="176" t="s">
        <v>35</v>
      </c>
      <c r="CV24" s="273">
        <f>CU9*AU27*AP21</f>
        <v>432</v>
      </c>
      <c r="CW24" s="273"/>
      <c r="CX24" s="273"/>
      <c r="CY24" s="274"/>
      <c r="CZ24" s="272">
        <f>CZ9*AU27*AP21</f>
        <v>864</v>
      </c>
      <c r="DA24" s="272"/>
      <c r="DB24" s="272"/>
      <c r="DC24" s="272"/>
      <c r="DD24" s="272"/>
      <c r="DE24" s="244">
        <f>DF9*AU27*AP21</f>
        <v>864</v>
      </c>
      <c r="DF24" s="244"/>
      <c r="DG24" s="244"/>
      <c r="DH24" s="244"/>
      <c r="DI24" s="244"/>
      <c r="DJ24" s="245" t="s">
        <v>44</v>
      </c>
      <c r="DK24" s="245"/>
      <c r="DL24" s="245"/>
      <c r="DM24" s="245"/>
      <c r="DN24" s="246"/>
    </row>
    <row r="25" spans="1:118" ht="17.25" thickBot="1">
      <c r="A25" s="6"/>
      <c r="B25" s="1" t="s">
        <v>71</v>
      </c>
      <c r="F25" s="391">
        <v>0.2</v>
      </c>
      <c r="G25" s="391"/>
      <c r="H25" s="1" t="s">
        <v>65</v>
      </c>
      <c r="Y25" s="7"/>
      <c r="Z25" s="397">
        <v>1800</v>
      </c>
      <c r="AA25" s="398"/>
      <c r="AB25" s="398"/>
      <c r="AC25" s="398"/>
      <c r="AD25" s="399"/>
      <c r="AF25" s="366"/>
      <c r="AG25" s="51" t="s">
        <v>103</v>
      </c>
      <c r="AH25" s="10" t="s">
        <v>142</v>
      </c>
      <c r="AI25" s="11"/>
      <c r="AJ25" s="11"/>
      <c r="AK25" s="11"/>
      <c r="AL25" s="11"/>
      <c r="AM25" s="11"/>
      <c r="AN25" s="12"/>
      <c r="AO25" s="10" t="s">
        <v>147</v>
      </c>
      <c r="AP25" s="11"/>
      <c r="AQ25" s="11"/>
      <c r="AR25" s="11"/>
      <c r="AS25" s="11"/>
      <c r="AT25" s="11"/>
      <c r="AU25" s="11"/>
      <c r="AV25" s="11"/>
      <c r="AW25" s="11"/>
      <c r="AX25" s="11"/>
      <c r="AY25" s="11"/>
      <c r="AZ25" s="11"/>
      <c r="BA25" s="11"/>
      <c r="BB25" s="11"/>
      <c r="BC25" s="11"/>
      <c r="BD25" s="11"/>
      <c r="BE25" s="11"/>
      <c r="BF25" s="11"/>
      <c r="BG25" s="11"/>
      <c r="BH25" s="11"/>
      <c r="BI25" s="12"/>
      <c r="BJ25" s="8"/>
      <c r="BK25" s="64"/>
      <c r="BL25" s="62"/>
      <c r="BM25" s="75"/>
      <c r="BN25" s="59" t="s">
        <v>199</v>
      </c>
      <c r="BO25" s="60"/>
      <c r="BP25" s="60"/>
      <c r="BQ25" s="60"/>
      <c r="BR25" s="60"/>
      <c r="BS25" s="60"/>
      <c r="BT25" s="60"/>
      <c r="BU25" s="60"/>
      <c r="BV25" s="60"/>
      <c r="BW25" s="60"/>
      <c r="BX25" s="60"/>
      <c r="BY25" s="60"/>
      <c r="BZ25" s="60"/>
      <c r="CA25" s="60"/>
      <c r="CB25" s="60"/>
      <c r="CC25" s="60"/>
      <c r="CD25" s="60"/>
      <c r="CE25" s="60"/>
      <c r="CF25" s="176" t="s">
        <v>208</v>
      </c>
      <c r="CG25" s="258">
        <f>SUM(CF19:CJ24)</f>
        <v>5248</v>
      </c>
      <c r="CH25" s="258"/>
      <c r="CI25" s="258"/>
      <c r="CJ25" s="259"/>
      <c r="CK25" s="267">
        <f>CK19</f>
        <v>266</v>
      </c>
      <c r="CL25" s="267"/>
      <c r="CM25" s="267"/>
      <c r="CN25" s="267"/>
      <c r="CO25" s="267"/>
      <c r="CP25" s="256">
        <f>SUM(CP19:CT24)</f>
        <v>1216</v>
      </c>
      <c r="CQ25" s="256"/>
      <c r="CR25" s="256"/>
      <c r="CS25" s="256"/>
      <c r="CT25" s="256"/>
      <c r="CU25" s="268">
        <f>SUM(CU19:CY24)</f>
        <v>1100</v>
      </c>
      <c r="CV25" s="268"/>
      <c r="CW25" s="268"/>
      <c r="CX25" s="268"/>
      <c r="CY25" s="268"/>
      <c r="CZ25" s="268">
        <f>SUM(CZ19:DD24)</f>
        <v>892</v>
      </c>
      <c r="DA25" s="268"/>
      <c r="DB25" s="268"/>
      <c r="DC25" s="268"/>
      <c r="DD25" s="268"/>
      <c r="DE25" s="244">
        <f>SUM(DE19:DI24)</f>
        <v>1756</v>
      </c>
      <c r="DF25" s="244"/>
      <c r="DG25" s="244"/>
      <c r="DH25" s="244"/>
      <c r="DI25" s="244"/>
      <c r="DJ25" s="260">
        <f>DK19</f>
        <v>18</v>
      </c>
      <c r="DK25" s="260"/>
      <c r="DL25" s="260"/>
      <c r="DM25" s="260"/>
      <c r="DN25" s="261"/>
    </row>
    <row r="26" spans="1:118" ht="17.25" thickBot="1">
      <c r="A26" s="5"/>
      <c r="B26" s="33" t="s">
        <v>67</v>
      </c>
      <c r="C26" s="33"/>
      <c r="D26" s="33"/>
      <c r="E26" s="33"/>
      <c r="F26" s="33"/>
      <c r="G26" s="33"/>
      <c r="H26" s="33"/>
      <c r="I26" s="33"/>
      <c r="J26" s="33"/>
      <c r="K26" s="33"/>
      <c r="L26" s="33"/>
      <c r="M26" s="33"/>
      <c r="N26" s="392">
        <v>0.1</v>
      </c>
      <c r="O26" s="392"/>
      <c r="P26" s="161" t="s">
        <v>66</v>
      </c>
      <c r="Q26" s="33"/>
      <c r="R26" s="33"/>
      <c r="S26" s="33"/>
      <c r="T26" s="33"/>
      <c r="U26" s="33"/>
      <c r="V26" s="393">
        <v>0.2</v>
      </c>
      <c r="W26" s="393"/>
      <c r="X26" s="35" t="s">
        <v>68</v>
      </c>
      <c r="Y26" s="36"/>
      <c r="Z26" s="394"/>
      <c r="AA26" s="395"/>
      <c r="AB26" s="395"/>
      <c r="AC26" s="395"/>
      <c r="AD26" s="396"/>
      <c r="AF26" s="366"/>
      <c r="AG26" s="42" t="s">
        <v>101</v>
      </c>
      <c r="AH26" s="10" t="s">
        <v>109</v>
      </c>
      <c r="AI26" s="11"/>
      <c r="AJ26" s="11"/>
      <c r="AK26" s="11"/>
      <c r="AL26" s="11"/>
      <c r="AM26" s="11"/>
      <c r="AN26" s="12"/>
      <c r="AO26" s="10" t="s">
        <v>148</v>
      </c>
      <c r="AP26" s="11"/>
      <c r="AQ26" s="11"/>
      <c r="AR26" s="11"/>
      <c r="AS26" s="11"/>
      <c r="AT26" s="11"/>
      <c r="AU26" s="11"/>
      <c r="AV26" s="11"/>
      <c r="AW26" s="11"/>
      <c r="AX26" s="11"/>
      <c r="AY26" s="11"/>
      <c r="AZ26" s="11"/>
      <c r="BA26" s="11"/>
      <c r="BB26" s="11"/>
      <c r="BC26" s="11"/>
      <c r="BD26" s="11"/>
      <c r="BE26" s="11"/>
      <c r="BF26" s="11"/>
      <c r="BG26" s="11"/>
      <c r="BH26" s="11"/>
      <c r="BI26" s="12"/>
      <c r="BJ26" s="8"/>
      <c r="BK26" s="64"/>
      <c r="BL26" s="62"/>
      <c r="BM26" s="75"/>
      <c r="BN26" s="191" t="s">
        <v>212</v>
      </c>
      <c r="BO26" s="4" t="s">
        <v>200</v>
      </c>
      <c r="BP26" s="31"/>
      <c r="BQ26" s="31"/>
      <c r="BR26" s="31"/>
      <c r="BS26" s="31"/>
      <c r="BT26" s="31"/>
      <c r="BU26" s="32"/>
      <c r="BV26" s="2" t="s">
        <v>186</v>
      </c>
      <c r="BW26" s="3"/>
      <c r="BX26" s="3"/>
      <c r="BY26" s="3"/>
      <c r="BZ26" s="3"/>
      <c r="CA26" s="3"/>
      <c r="CB26" s="3"/>
      <c r="CC26" s="3"/>
      <c r="CD26" s="3"/>
      <c r="CE26" s="28"/>
      <c r="CF26" s="262">
        <v>180</v>
      </c>
      <c r="CG26" s="263"/>
      <c r="CH26" s="263"/>
      <c r="CI26" s="263"/>
      <c r="CJ26" s="264"/>
      <c r="CK26" s="250" t="s">
        <v>44</v>
      </c>
      <c r="CL26" s="250"/>
      <c r="CM26" s="250"/>
      <c r="CN26" s="250"/>
      <c r="CO26" s="250"/>
      <c r="CP26" s="176" t="s">
        <v>36</v>
      </c>
      <c r="CQ26" s="265">
        <f>AL40</f>
        <v>36</v>
      </c>
      <c r="CR26" s="265"/>
      <c r="CS26" s="265"/>
      <c r="CT26" s="266"/>
      <c r="CU26" s="252" t="s">
        <v>44</v>
      </c>
      <c r="CV26" s="252"/>
      <c r="CW26" s="252"/>
      <c r="CX26" s="252"/>
      <c r="CY26" s="252"/>
      <c r="CZ26" s="252" t="s">
        <v>44</v>
      </c>
      <c r="DA26" s="252"/>
      <c r="DB26" s="252"/>
      <c r="DC26" s="252"/>
      <c r="DD26" s="252"/>
      <c r="DE26" s="244">
        <f>AQ40</f>
        <v>144</v>
      </c>
      <c r="DF26" s="244"/>
      <c r="DG26" s="244"/>
      <c r="DH26" s="244"/>
      <c r="DI26" s="244"/>
      <c r="DJ26" s="245" t="s">
        <v>44</v>
      </c>
      <c r="DK26" s="245"/>
      <c r="DL26" s="245"/>
      <c r="DM26" s="245"/>
      <c r="DN26" s="246"/>
    </row>
    <row r="27" spans="1:118" ht="17.25" thickBot="1">
      <c r="A27" s="4" t="s">
        <v>72</v>
      </c>
      <c r="B27" s="31"/>
      <c r="C27" s="31"/>
      <c r="D27" s="31"/>
      <c r="E27" s="31"/>
      <c r="F27" s="31"/>
      <c r="G27" s="31"/>
      <c r="H27" s="31"/>
      <c r="I27" s="31"/>
      <c r="J27" s="31"/>
      <c r="K27" s="31"/>
      <c r="L27" s="31"/>
      <c r="M27" s="31"/>
      <c r="N27" s="31"/>
      <c r="O27" s="31"/>
      <c r="P27" s="31"/>
      <c r="Q27" s="31"/>
      <c r="R27" s="31"/>
      <c r="S27" s="31"/>
      <c r="T27" s="31"/>
      <c r="U27" s="31"/>
      <c r="V27" s="31"/>
      <c r="W27" s="31"/>
      <c r="X27" s="31"/>
      <c r="Y27" s="32"/>
      <c r="Z27" s="369" t="s">
        <v>69</v>
      </c>
      <c r="AA27" s="370"/>
      <c r="AB27" s="370"/>
      <c r="AC27" s="370"/>
      <c r="AD27" s="371"/>
      <c r="AF27" s="42" t="s">
        <v>96</v>
      </c>
      <c r="AG27" s="43"/>
      <c r="AH27" s="10" t="s">
        <v>143</v>
      </c>
      <c r="AI27" s="11"/>
      <c r="AJ27" s="11"/>
      <c r="AK27" s="11"/>
      <c r="AL27" s="11"/>
      <c r="AM27" s="11"/>
      <c r="AN27" s="12"/>
      <c r="AO27" s="10" t="s">
        <v>149</v>
      </c>
      <c r="AP27" s="11"/>
      <c r="AQ27" s="11"/>
      <c r="AR27" s="11"/>
      <c r="AS27" s="11"/>
      <c r="AT27" s="11"/>
      <c r="AU27" s="367">
        <v>0.1</v>
      </c>
      <c r="AV27" s="367"/>
      <c r="AW27" s="11" t="s">
        <v>150</v>
      </c>
      <c r="AX27" s="11"/>
      <c r="AY27" s="11"/>
      <c r="AZ27" s="11"/>
      <c r="BA27" s="11"/>
      <c r="BB27" s="11"/>
      <c r="BC27" s="11"/>
      <c r="BD27" s="11"/>
      <c r="BE27" s="11"/>
      <c r="BF27" s="11"/>
      <c r="BG27" s="11"/>
      <c r="BH27" s="11"/>
      <c r="BI27" s="12"/>
      <c r="BJ27" s="8"/>
      <c r="BK27" s="64"/>
      <c r="BL27" s="62"/>
      <c r="BM27" s="75"/>
      <c r="BN27" s="192"/>
      <c r="BO27" s="71" t="s">
        <v>201</v>
      </c>
      <c r="BU27" s="7"/>
      <c r="BV27" s="2" t="s">
        <v>197</v>
      </c>
      <c r="BW27" s="3"/>
      <c r="BX27" s="3" t="s">
        <v>548</v>
      </c>
      <c r="BY27" s="3"/>
      <c r="BZ27" s="3"/>
      <c r="CA27" s="3"/>
      <c r="CB27" s="3"/>
      <c r="CC27" s="3"/>
      <c r="CD27" s="3"/>
      <c r="CE27" s="3"/>
      <c r="CF27" s="176" t="s">
        <v>37</v>
      </c>
      <c r="CG27" s="258">
        <f>Z22*N23</f>
        <v>640</v>
      </c>
      <c r="CH27" s="258"/>
      <c r="CI27" s="258"/>
      <c r="CJ27" s="259"/>
      <c r="CK27" s="250" t="s">
        <v>44</v>
      </c>
      <c r="CL27" s="250"/>
      <c r="CM27" s="250"/>
      <c r="CN27" s="250"/>
      <c r="CO27" s="250"/>
      <c r="CP27" s="256">
        <f>AL41</f>
        <v>128</v>
      </c>
      <c r="CQ27" s="256"/>
      <c r="CR27" s="256"/>
      <c r="CS27" s="256"/>
      <c r="CT27" s="256"/>
      <c r="CU27" s="252" t="s">
        <v>44</v>
      </c>
      <c r="CV27" s="252"/>
      <c r="CW27" s="252"/>
      <c r="CX27" s="252"/>
      <c r="CY27" s="252"/>
      <c r="CZ27" s="252" t="s">
        <v>44</v>
      </c>
      <c r="DA27" s="252"/>
      <c r="DB27" s="252"/>
      <c r="DC27" s="252"/>
      <c r="DD27" s="252"/>
      <c r="DE27" s="244">
        <f>AR41</f>
        <v>512</v>
      </c>
      <c r="DF27" s="244"/>
      <c r="DG27" s="244"/>
      <c r="DH27" s="244"/>
      <c r="DI27" s="244"/>
      <c r="DJ27" s="245" t="s">
        <v>44</v>
      </c>
      <c r="DK27" s="245"/>
      <c r="DL27" s="245"/>
      <c r="DM27" s="245"/>
      <c r="DN27" s="246"/>
    </row>
    <row r="28" spans="1:118">
      <c r="A28" s="6"/>
      <c r="B28" s="1" t="s">
        <v>73</v>
      </c>
      <c r="N28" s="401">
        <v>0.1</v>
      </c>
      <c r="O28" s="402"/>
      <c r="P28" s="1" t="s">
        <v>68</v>
      </c>
      <c r="Y28" s="7"/>
      <c r="Z28" s="397">
        <v>1200</v>
      </c>
      <c r="AA28" s="398"/>
      <c r="AB28" s="398"/>
      <c r="AC28" s="398"/>
      <c r="AD28" s="399"/>
      <c r="AF28" s="50" t="s">
        <v>151</v>
      </c>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64"/>
      <c r="BL28" s="62"/>
      <c r="BM28" s="75"/>
      <c r="BN28" s="192"/>
      <c r="BO28" s="6"/>
      <c r="BU28" s="7"/>
      <c r="BV28" s="1" t="s">
        <v>183</v>
      </c>
      <c r="CF28" s="253">
        <f>AY40</f>
        <v>120</v>
      </c>
      <c r="CG28" s="254"/>
      <c r="CH28" s="254"/>
      <c r="CI28" s="254"/>
      <c r="CJ28" s="255"/>
      <c r="CK28" s="250" t="s">
        <v>44</v>
      </c>
      <c r="CL28" s="250"/>
      <c r="CM28" s="250"/>
      <c r="CN28" s="250"/>
      <c r="CO28" s="250"/>
      <c r="CP28" s="256">
        <f>CF28</f>
        <v>120</v>
      </c>
      <c r="CQ28" s="256"/>
      <c r="CR28" s="256"/>
      <c r="CS28" s="256"/>
      <c r="CT28" s="256"/>
      <c r="CU28" s="252" t="s">
        <v>44</v>
      </c>
      <c r="CV28" s="252"/>
      <c r="CW28" s="252"/>
      <c r="CX28" s="252"/>
      <c r="CY28" s="252"/>
      <c r="CZ28" s="252" t="s">
        <v>44</v>
      </c>
      <c r="DA28" s="252"/>
      <c r="DB28" s="252"/>
      <c r="DC28" s="252"/>
      <c r="DD28" s="252"/>
      <c r="DE28" s="257" t="s">
        <v>44</v>
      </c>
      <c r="DF28" s="257"/>
      <c r="DG28" s="257"/>
      <c r="DH28" s="257"/>
      <c r="DI28" s="257"/>
      <c r="DJ28" s="245" t="s">
        <v>44</v>
      </c>
      <c r="DK28" s="245"/>
      <c r="DL28" s="245"/>
      <c r="DM28" s="245"/>
      <c r="DN28" s="246"/>
    </row>
    <row r="29" spans="1:118" ht="17.25" thickBot="1">
      <c r="A29" s="5"/>
      <c r="B29" s="33"/>
      <c r="C29" s="33"/>
      <c r="D29" s="33"/>
      <c r="E29" s="33"/>
      <c r="F29" s="33"/>
      <c r="G29" s="33"/>
      <c r="H29" s="33"/>
      <c r="I29" s="33"/>
      <c r="J29" s="33"/>
      <c r="K29" s="33"/>
      <c r="L29" s="33"/>
      <c r="M29" s="33"/>
      <c r="N29" s="392"/>
      <c r="O29" s="392"/>
      <c r="P29" s="33"/>
      <c r="Q29" s="33"/>
      <c r="R29" s="33"/>
      <c r="S29" s="33"/>
      <c r="T29" s="33"/>
      <c r="U29" s="33"/>
      <c r="V29" s="393"/>
      <c r="W29" s="393"/>
      <c r="X29" s="35"/>
      <c r="Y29" s="36"/>
      <c r="Z29" s="394"/>
      <c r="AA29" s="395"/>
      <c r="AB29" s="395"/>
      <c r="AC29" s="395"/>
      <c r="AD29" s="396"/>
      <c r="AF29" s="8"/>
      <c r="AG29" s="10"/>
      <c r="AH29" s="11"/>
      <c r="AI29" s="11"/>
      <c r="AJ29" s="11"/>
      <c r="AK29" s="12"/>
      <c r="AL29" s="10"/>
      <c r="AM29" s="11"/>
      <c r="AN29" s="11"/>
      <c r="AO29" s="11"/>
      <c r="AP29" s="12"/>
      <c r="AQ29" s="382" t="s">
        <v>154</v>
      </c>
      <c r="AR29" s="184"/>
      <c r="AS29" s="184"/>
      <c r="AT29" s="184"/>
      <c r="AU29" s="185"/>
      <c r="AV29" s="383" t="s">
        <v>155</v>
      </c>
      <c r="AW29" s="384"/>
      <c r="AX29" s="384"/>
      <c r="AY29" s="384"/>
      <c r="AZ29" s="385"/>
      <c r="BA29" s="8"/>
      <c r="BB29" s="8"/>
      <c r="BC29" s="8"/>
      <c r="BD29" s="8"/>
      <c r="BE29" s="8"/>
      <c r="BF29" s="8"/>
      <c r="BG29" s="8"/>
      <c r="BH29" s="8"/>
      <c r="BI29" s="8"/>
      <c r="BJ29" s="8"/>
      <c r="BK29" s="64"/>
      <c r="BL29" s="62"/>
      <c r="BM29" s="75"/>
      <c r="BN29" s="192"/>
      <c r="BO29" s="2" t="s">
        <v>202</v>
      </c>
      <c r="BP29" s="3"/>
      <c r="BQ29" s="3"/>
      <c r="BR29" s="3"/>
      <c r="BS29" s="3"/>
      <c r="BT29" s="3"/>
      <c r="BU29" s="3"/>
      <c r="BV29" s="3"/>
      <c r="BW29" s="3"/>
      <c r="BX29" s="3"/>
      <c r="BY29" s="3"/>
      <c r="BZ29" s="3"/>
      <c r="CA29" s="3"/>
      <c r="CB29" s="3"/>
      <c r="CC29" s="3"/>
      <c r="CD29" s="3"/>
      <c r="CE29" s="28"/>
      <c r="CF29" s="253">
        <f>CG10</f>
        <v>360</v>
      </c>
      <c r="CG29" s="254"/>
      <c r="CH29" s="254"/>
      <c r="CI29" s="254"/>
      <c r="CJ29" s="255"/>
      <c r="CK29" s="250" t="s">
        <v>44</v>
      </c>
      <c r="CL29" s="250"/>
      <c r="CM29" s="250"/>
      <c r="CN29" s="250"/>
      <c r="CO29" s="250"/>
      <c r="CP29" s="252" t="s">
        <v>44</v>
      </c>
      <c r="CQ29" s="252"/>
      <c r="CR29" s="252"/>
      <c r="CS29" s="252"/>
      <c r="CT29" s="252"/>
      <c r="CU29" s="252" t="s">
        <v>44</v>
      </c>
      <c r="CV29" s="252"/>
      <c r="CW29" s="252"/>
      <c r="CX29" s="252"/>
      <c r="CY29" s="252"/>
      <c r="CZ29" s="252" t="s">
        <v>44</v>
      </c>
      <c r="DA29" s="252"/>
      <c r="DB29" s="252"/>
      <c r="DC29" s="252"/>
      <c r="DD29" s="252"/>
      <c r="DE29" s="244">
        <f>CF29</f>
        <v>360</v>
      </c>
      <c r="DF29" s="244"/>
      <c r="DG29" s="244"/>
      <c r="DH29" s="244"/>
      <c r="DI29" s="244"/>
      <c r="DJ29" s="245" t="s">
        <v>44</v>
      </c>
      <c r="DK29" s="245"/>
      <c r="DL29" s="245"/>
      <c r="DM29" s="245"/>
      <c r="DN29" s="246"/>
    </row>
    <row r="30" spans="1:118" ht="17.25" thickBot="1">
      <c r="B30" s="1" t="s">
        <v>74</v>
      </c>
      <c r="AF30" s="8"/>
      <c r="AG30" s="10" t="s">
        <v>152</v>
      </c>
      <c r="AH30" s="11"/>
      <c r="AI30" s="11"/>
      <c r="AJ30" s="11"/>
      <c r="AK30" s="12"/>
      <c r="AL30" s="189">
        <f>AM17*(1-N26)</f>
        <v>324</v>
      </c>
      <c r="AM30" s="190"/>
      <c r="AN30" s="190"/>
      <c r="AO30" s="384" t="s">
        <v>10</v>
      </c>
      <c r="AP30" s="384"/>
      <c r="AQ30" s="163" t="s">
        <v>2</v>
      </c>
      <c r="AR30" s="407">
        <f>(AI17-AM17)*(1-N26)</f>
        <v>1296</v>
      </c>
      <c r="AS30" s="407"/>
      <c r="AT30" s="187" t="s">
        <v>10</v>
      </c>
      <c r="AU30" s="188"/>
      <c r="AV30" s="390">
        <f>Z28*(1-N28)</f>
        <v>1080</v>
      </c>
      <c r="AW30" s="390"/>
      <c r="AX30" s="390"/>
      <c r="AY30" s="384" t="s">
        <v>10</v>
      </c>
      <c r="AZ30" s="385"/>
      <c r="BA30" s="8"/>
      <c r="BB30" s="8"/>
      <c r="BC30" s="8"/>
      <c r="BD30" s="8"/>
      <c r="BE30" s="8"/>
      <c r="BF30" s="8"/>
      <c r="BG30" s="8"/>
      <c r="BH30" s="8"/>
      <c r="BI30" s="8"/>
      <c r="BJ30" s="8"/>
      <c r="BK30" s="64"/>
      <c r="BL30" s="62"/>
      <c r="BM30" s="75"/>
      <c r="BN30" s="59" t="s">
        <v>203</v>
      </c>
      <c r="BO30" s="60"/>
      <c r="BP30" s="60"/>
      <c r="BQ30" s="60"/>
      <c r="BR30" s="60"/>
      <c r="BS30" s="60"/>
      <c r="BT30" s="60"/>
      <c r="BU30" s="60"/>
      <c r="BV30" s="60"/>
      <c r="BW30" s="60"/>
      <c r="BX30" s="60"/>
      <c r="BY30" s="60"/>
      <c r="BZ30" s="60"/>
      <c r="CA30" s="60"/>
      <c r="CB30" s="60"/>
      <c r="CC30" s="60"/>
      <c r="CD30" s="60"/>
      <c r="CE30" s="60"/>
      <c r="CF30" s="247">
        <f>SUM(CF26:CJ29)</f>
        <v>1300</v>
      </c>
      <c r="CG30" s="248"/>
      <c r="CH30" s="248"/>
      <c r="CI30" s="248"/>
      <c r="CJ30" s="249"/>
      <c r="CK30" s="250" t="s">
        <v>44</v>
      </c>
      <c r="CL30" s="250"/>
      <c r="CM30" s="250"/>
      <c r="CN30" s="250"/>
      <c r="CO30" s="250"/>
      <c r="CP30" s="251">
        <f>SUM(CP26:CT29)</f>
        <v>284</v>
      </c>
      <c r="CQ30" s="251"/>
      <c r="CR30" s="251"/>
      <c r="CS30" s="251"/>
      <c r="CT30" s="251"/>
      <c r="CU30" s="252" t="s">
        <v>44</v>
      </c>
      <c r="CV30" s="252"/>
      <c r="CW30" s="252"/>
      <c r="CX30" s="252"/>
      <c r="CY30" s="252"/>
      <c r="CZ30" s="252" t="s">
        <v>44</v>
      </c>
      <c r="DA30" s="252"/>
      <c r="DB30" s="252"/>
      <c r="DC30" s="252"/>
      <c r="DD30" s="252"/>
      <c r="DE30" s="244">
        <f>SUM(DE26:DI29)</f>
        <v>1016</v>
      </c>
      <c r="DF30" s="244"/>
      <c r="DG30" s="244"/>
      <c r="DH30" s="244"/>
      <c r="DI30" s="244"/>
      <c r="DJ30" s="245" t="s">
        <v>44</v>
      </c>
      <c r="DK30" s="245"/>
      <c r="DL30" s="245"/>
      <c r="DM30" s="245"/>
      <c r="DN30" s="246"/>
    </row>
    <row r="31" spans="1:118" ht="17.25" thickBot="1">
      <c r="AF31" s="8"/>
      <c r="AG31" s="10" t="s">
        <v>153</v>
      </c>
      <c r="AH31" s="11"/>
      <c r="AI31" s="11"/>
      <c r="AJ31" s="11"/>
      <c r="AK31" s="12"/>
      <c r="AL31" s="189">
        <f>ROUND(AL30*AP21,0)</f>
        <v>216</v>
      </c>
      <c r="AM31" s="190"/>
      <c r="AN31" s="190"/>
      <c r="AO31" s="384" t="s">
        <v>10</v>
      </c>
      <c r="AP31" s="385"/>
      <c r="AQ31" s="408">
        <f>ROUND(AR30*AP21,0)</f>
        <v>864</v>
      </c>
      <c r="AR31" s="409"/>
      <c r="AS31" s="409"/>
      <c r="AT31" s="410" t="s">
        <v>10</v>
      </c>
      <c r="AU31" s="411"/>
      <c r="AV31" s="189">
        <f>ROUND(AV30*AP21,0)</f>
        <v>720</v>
      </c>
      <c r="AW31" s="190"/>
      <c r="AX31" s="190"/>
      <c r="AY31" s="384" t="s">
        <v>10</v>
      </c>
      <c r="AZ31" s="385"/>
      <c r="BA31" s="8"/>
      <c r="BB31" s="8"/>
      <c r="BC31" s="8"/>
      <c r="BD31" s="8"/>
      <c r="BE31" s="8"/>
      <c r="BF31" s="8"/>
      <c r="BG31" s="8"/>
      <c r="BH31" s="8"/>
      <c r="BI31" s="8"/>
      <c r="BJ31" s="8"/>
      <c r="BK31" s="64"/>
      <c r="BL31" s="62"/>
      <c r="BM31" s="75"/>
      <c r="BN31" s="78" t="s">
        <v>204</v>
      </c>
      <c r="BO31" s="79"/>
      <c r="BP31" s="79"/>
      <c r="BQ31" s="79"/>
      <c r="BR31" s="79"/>
      <c r="BS31" s="79"/>
      <c r="BT31" s="79"/>
      <c r="BU31" s="79"/>
      <c r="BV31" s="79"/>
      <c r="BW31" s="79"/>
      <c r="BX31" s="79"/>
      <c r="BY31" s="79"/>
      <c r="BZ31" s="79"/>
      <c r="CA31" s="79"/>
      <c r="CB31" s="79"/>
      <c r="CC31" s="79"/>
      <c r="CD31" s="79"/>
      <c r="CE31" s="80"/>
      <c r="CF31" s="77" t="s">
        <v>34</v>
      </c>
      <c r="CG31" s="239">
        <f>SUM(CP31:DI31)</f>
        <v>32649.199999999997</v>
      </c>
      <c r="CH31" s="239"/>
      <c r="CI31" s="239"/>
      <c r="CJ31" s="240"/>
      <c r="CK31" s="241" t="s">
        <v>44</v>
      </c>
      <c r="CL31" s="241"/>
      <c r="CM31" s="241"/>
      <c r="CN31" s="241"/>
      <c r="CO31" s="241"/>
      <c r="CP31" s="242">
        <v>500</v>
      </c>
      <c r="CQ31" s="242"/>
      <c r="CR31" s="242"/>
      <c r="CS31" s="242"/>
      <c r="CT31" s="242"/>
      <c r="CU31" s="243">
        <v>500</v>
      </c>
      <c r="CV31" s="243"/>
      <c r="CW31" s="243"/>
      <c r="CX31" s="243"/>
      <c r="CY31" s="243"/>
      <c r="CZ31" s="243">
        <v>800</v>
      </c>
      <c r="DA31" s="243"/>
      <c r="DB31" s="243"/>
      <c r="DC31" s="243"/>
      <c r="DD31" s="243"/>
      <c r="DE31" s="232">
        <f>DE32-DE25-DE30</f>
        <v>30849.199999999997</v>
      </c>
      <c r="DF31" s="232"/>
      <c r="DG31" s="232"/>
      <c r="DH31" s="232"/>
      <c r="DI31" s="232"/>
      <c r="DJ31" s="214" t="s">
        <v>44</v>
      </c>
      <c r="DK31" s="214"/>
      <c r="DL31" s="214"/>
      <c r="DM31" s="214"/>
      <c r="DN31" s="215"/>
    </row>
    <row r="32" spans="1:118" ht="17.25" thickBot="1">
      <c r="A32" s="1" t="s">
        <v>75</v>
      </c>
      <c r="F32" s="37"/>
      <c r="G32" s="37"/>
      <c r="BK32" s="64"/>
      <c r="BL32" s="59"/>
      <c r="BM32" s="76"/>
      <c r="BN32" s="76"/>
      <c r="BO32" s="76" t="s">
        <v>205</v>
      </c>
      <c r="BP32" s="76"/>
      <c r="BQ32" s="76"/>
      <c r="BR32" s="76"/>
      <c r="BS32" s="76"/>
      <c r="BT32" s="76"/>
      <c r="BU32" s="76"/>
      <c r="BV32" s="76"/>
      <c r="BW32" s="76"/>
      <c r="BX32" s="76"/>
      <c r="BY32" s="76"/>
      <c r="BZ32" s="76"/>
      <c r="CA32" s="76"/>
      <c r="CB32" s="76"/>
      <c r="CC32" s="76"/>
      <c r="CD32" s="76"/>
      <c r="CE32" s="76"/>
      <c r="CF32" s="233">
        <f>CG25+CF30+CG31</f>
        <v>39197.199999999997</v>
      </c>
      <c r="CG32" s="234"/>
      <c r="CH32" s="234"/>
      <c r="CI32" s="234"/>
      <c r="CJ32" s="235"/>
      <c r="CK32" s="236">
        <f>CK25</f>
        <v>266</v>
      </c>
      <c r="CL32" s="237"/>
      <c r="CM32" s="237"/>
      <c r="CN32" s="237"/>
      <c r="CO32" s="237"/>
      <c r="CP32" s="228">
        <f>CP25+CP30+CP31</f>
        <v>2000</v>
      </c>
      <c r="CQ32" s="228"/>
      <c r="CR32" s="228"/>
      <c r="CS32" s="228"/>
      <c r="CT32" s="228"/>
      <c r="CU32" s="228">
        <f>CU25+CU31</f>
        <v>1600</v>
      </c>
      <c r="CV32" s="228"/>
      <c r="CW32" s="228"/>
      <c r="CX32" s="228"/>
      <c r="CY32" s="228"/>
      <c r="CZ32" s="238">
        <f>CZ25+CZ31</f>
        <v>1692</v>
      </c>
      <c r="DA32" s="238"/>
      <c r="DB32" s="238"/>
      <c r="DC32" s="238"/>
      <c r="DD32" s="238"/>
      <c r="DE32" s="232">
        <f>DE34</f>
        <v>33621.199999999997</v>
      </c>
      <c r="DF32" s="232"/>
      <c r="DG32" s="232"/>
      <c r="DH32" s="232"/>
      <c r="DI32" s="232"/>
      <c r="DJ32" s="230">
        <f>DJ25</f>
        <v>18</v>
      </c>
      <c r="DK32" s="230"/>
      <c r="DL32" s="230"/>
      <c r="DM32" s="230"/>
      <c r="DN32" s="231"/>
    </row>
    <row r="33" spans="1:118" ht="17.25" thickBot="1">
      <c r="A33" s="403" t="s">
        <v>76</v>
      </c>
      <c r="B33" s="404"/>
      <c r="C33" s="404"/>
      <c r="D33" s="404"/>
      <c r="E33" s="404"/>
      <c r="F33" s="404"/>
      <c r="G33" s="405"/>
      <c r="H33" s="2"/>
      <c r="I33" s="3" t="s">
        <v>77</v>
      </c>
      <c r="J33" s="3"/>
      <c r="K33" s="3"/>
      <c r="L33" s="3"/>
      <c r="M33" s="3"/>
      <c r="N33" s="3"/>
      <c r="O33" s="3"/>
      <c r="P33" s="3"/>
      <c r="Q33" s="3"/>
      <c r="R33" s="3"/>
      <c r="S33" s="3"/>
      <c r="T33" s="3"/>
      <c r="U33" s="3"/>
      <c r="V33" s="3"/>
      <c r="W33" s="3"/>
      <c r="X33" s="3"/>
      <c r="Y33" s="3"/>
      <c r="Z33" s="3"/>
      <c r="AA33" s="3"/>
      <c r="AB33" s="3"/>
      <c r="AC33" s="3"/>
      <c r="AD33" s="28"/>
      <c r="AF33" s="8" t="s">
        <v>156</v>
      </c>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64"/>
      <c r="BL33" s="2"/>
      <c r="BM33" s="3"/>
      <c r="BN33" s="3" t="s">
        <v>206</v>
      </c>
      <c r="BO33" s="3"/>
      <c r="BP33" s="3"/>
      <c r="BQ33" s="3"/>
      <c r="BR33" s="3"/>
      <c r="BS33" s="3"/>
      <c r="BT33" s="3"/>
      <c r="BU33" s="3"/>
      <c r="BV33" s="3"/>
      <c r="BW33" s="3"/>
      <c r="BX33" s="3"/>
      <c r="BY33" s="3"/>
      <c r="BZ33" s="3"/>
      <c r="CA33" s="3"/>
      <c r="CB33" s="3"/>
      <c r="CC33" s="3"/>
      <c r="CD33" s="3"/>
      <c r="CE33" s="28"/>
      <c r="CF33" s="225" t="s">
        <v>44</v>
      </c>
      <c r="CG33" s="226"/>
      <c r="CH33" s="226"/>
      <c r="CI33" s="226"/>
      <c r="CJ33" s="227"/>
      <c r="CK33" s="177" t="s">
        <v>14</v>
      </c>
      <c r="CL33" s="223">
        <f>CK17-CK32</f>
        <v>141</v>
      </c>
      <c r="CM33" s="223"/>
      <c r="CN33" s="223"/>
      <c r="CO33" s="224"/>
      <c r="CP33" s="228">
        <f>CP17-CP32</f>
        <v>1383.2000000000003</v>
      </c>
      <c r="CQ33" s="228"/>
      <c r="CR33" s="228"/>
      <c r="CS33" s="228"/>
      <c r="CT33" s="228"/>
      <c r="CU33" s="229">
        <f>CU17-CU32</f>
        <v>6078</v>
      </c>
      <c r="CV33" s="230"/>
      <c r="CW33" s="230"/>
      <c r="CX33" s="230"/>
      <c r="CY33" s="231"/>
      <c r="CZ33" s="179" t="s">
        <v>18</v>
      </c>
      <c r="DA33" s="204">
        <f>CZ17-CZ32</f>
        <v>11798</v>
      </c>
      <c r="DB33" s="204"/>
      <c r="DC33" s="204"/>
      <c r="DD33" s="205"/>
      <c r="DE33" s="213" t="s">
        <v>44</v>
      </c>
      <c r="DF33" s="213"/>
      <c r="DG33" s="213"/>
      <c r="DH33" s="213"/>
      <c r="DI33" s="213"/>
      <c r="DJ33" s="214" t="s">
        <v>44</v>
      </c>
      <c r="DK33" s="214"/>
      <c r="DL33" s="214"/>
      <c r="DM33" s="214"/>
      <c r="DN33" s="215"/>
    </row>
    <row r="34" spans="1:118" ht="17.25" thickBot="1">
      <c r="A34" s="4" t="s">
        <v>78</v>
      </c>
      <c r="B34" s="31"/>
      <c r="C34" s="31"/>
      <c r="D34" s="31"/>
      <c r="E34" s="31"/>
      <c r="F34" s="31"/>
      <c r="G34" s="32"/>
      <c r="H34" s="4" t="s">
        <v>84</v>
      </c>
      <c r="I34" s="31"/>
      <c r="J34" s="31"/>
      <c r="K34" s="31"/>
      <c r="L34" s="31"/>
      <c r="M34" s="31"/>
      <c r="N34" s="31"/>
      <c r="O34" s="31"/>
      <c r="P34" s="31"/>
      <c r="Q34" s="31"/>
      <c r="R34" s="31"/>
      <c r="S34" s="31"/>
      <c r="T34" s="31"/>
      <c r="U34" s="31"/>
      <c r="V34" s="31"/>
      <c r="W34" s="31"/>
      <c r="X34" s="31"/>
      <c r="Y34" s="31"/>
      <c r="Z34" s="31"/>
      <c r="AA34" s="31"/>
      <c r="AB34" s="31"/>
      <c r="AC34" s="31"/>
      <c r="AD34" s="32"/>
      <c r="AF34" s="365" t="s">
        <v>93</v>
      </c>
      <c r="AG34" s="42" t="s">
        <v>102</v>
      </c>
      <c r="AH34" s="10" t="s">
        <v>158</v>
      </c>
      <c r="AI34" s="11"/>
      <c r="AJ34" s="11"/>
      <c r="AK34" s="11"/>
      <c r="AL34" s="11"/>
      <c r="AM34" s="11"/>
      <c r="AN34" s="12"/>
      <c r="AO34" s="10" t="s">
        <v>162</v>
      </c>
      <c r="AP34" s="11"/>
      <c r="AQ34" s="11"/>
      <c r="AR34" s="11"/>
      <c r="AS34" s="11"/>
      <c r="AT34" s="11"/>
      <c r="AU34" s="11"/>
      <c r="AV34" s="11"/>
      <c r="AW34" s="11"/>
      <c r="AX34" s="11"/>
      <c r="AY34" s="11"/>
      <c r="AZ34" s="11"/>
      <c r="BA34" s="11"/>
      <c r="BB34" s="11"/>
      <c r="BC34" s="11"/>
      <c r="BD34" s="11"/>
      <c r="BE34" s="11"/>
      <c r="BF34" s="11"/>
      <c r="BG34" s="11"/>
      <c r="BH34" s="11"/>
      <c r="BI34" s="12"/>
      <c r="BJ34" s="8"/>
      <c r="BK34" s="65"/>
      <c r="BL34" s="66"/>
      <c r="BM34" s="66"/>
      <c r="BN34" s="66"/>
      <c r="BO34" s="66" t="s">
        <v>207</v>
      </c>
      <c r="BP34" s="66"/>
      <c r="BQ34" s="66"/>
      <c r="BR34" s="66"/>
      <c r="BS34" s="66"/>
      <c r="BT34" s="66"/>
      <c r="BU34" s="66"/>
      <c r="BV34" s="66"/>
      <c r="BW34" s="66"/>
      <c r="BX34" s="66"/>
      <c r="BY34" s="66"/>
      <c r="BZ34" s="66"/>
      <c r="CA34" s="66"/>
      <c r="CB34" s="66"/>
      <c r="CC34" s="66"/>
      <c r="CD34" s="66"/>
      <c r="CE34" s="66"/>
      <c r="CF34" s="216">
        <f>SUM(CL34:DN34)</f>
        <v>58597.399999999994</v>
      </c>
      <c r="CG34" s="217"/>
      <c r="CH34" s="217"/>
      <c r="CI34" s="217"/>
      <c r="CJ34" s="218"/>
      <c r="CK34" s="177" t="s">
        <v>19</v>
      </c>
      <c r="CL34" s="223">
        <f>CK32+CL33</f>
        <v>407</v>
      </c>
      <c r="CM34" s="223"/>
      <c r="CN34" s="223"/>
      <c r="CO34" s="224"/>
      <c r="CP34" s="219">
        <f>CP32+CP33</f>
        <v>3383.2000000000003</v>
      </c>
      <c r="CQ34" s="219"/>
      <c r="CR34" s="219"/>
      <c r="CS34" s="219"/>
      <c r="CT34" s="219"/>
      <c r="CU34" s="200">
        <f>CU32+CU33</f>
        <v>7678</v>
      </c>
      <c r="CV34" s="200"/>
      <c r="CW34" s="200"/>
      <c r="CX34" s="200"/>
      <c r="CY34" s="200"/>
      <c r="CZ34" s="200">
        <f>DA33+CZ32</f>
        <v>13490</v>
      </c>
      <c r="DA34" s="200"/>
      <c r="DB34" s="200"/>
      <c r="DC34" s="200"/>
      <c r="DD34" s="200"/>
      <c r="DE34" s="220">
        <f>DE17+DF36</f>
        <v>33621.199999999997</v>
      </c>
      <c r="DF34" s="220"/>
      <c r="DG34" s="220"/>
      <c r="DH34" s="220"/>
      <c r="DI34" s="220"/>
      <c r="DJ34" s="221">
        <f>DJ32</f>
        <v>18</v>
      </c>
      <c r="DK34" s="221"/>
      <c r="DL34" s="221"/>
      <c r="DM34" s="221"/>
      <c r="DN34" s="222"/>
    </row>
    <row r="35" spans="1:118" ht="17.25" thickBot="1">
      <c r="A35" s="5"/>
      <c r="B35" s="33"/>
      <c r="C35" s="33"/>
      <c r="D35" s="33"/>
      <c r="E35" s="33"/>
      <c r="F35" s="33"/>
      <c r="G35" s="34"/>
      <c r="H35" s="5" t="s">
        <v>85</v>
      </c>
      <c r="I35" s="33"/>
      <c r="J35" s="33"/>
      <c r="K35" s="33"/>
      <c r="L35" s="33"/>
      <c r="M35" s="33"/>
      <c r="N35" s="33"/>
      <c r="O35" s="33"/>
      <c r="P35" s="33"/>
      <c r="Q35" s="33"/>
      <c r="R35" s="33"/>
      <c r="S35" s="33"/>
      <c r="T35" s="33"/>
      <c r="U35" s="33"/>
      <c r="V35" s="33"/>
      <c r="W35" s="33"/>
      <c r="X35" s="33"/>
      <c r="Y35" s="33"/>
      <c r="Z35" s="33"/>
      <c r="AA35" s="33"/>
      <c r="AB35" s="33"/>
      <c r="AC35" s="33"/>
      <c r="AD35" s="34"/>
      <c r="AF35" s="366"/>
      <c r="AG35" s="51" t="s">
        <v>103</v>
      </c>
      <c r="AH35" s="10" t="s">
        <v>159</v>
      </c>
      <c r="AI35" s="11"/>
      <c r="AJ35" s="11"/>
      <c r="AK35" s="11"/>
      <c r="AL35" s="11"/>
      <c r="AM35" s="11"/>
      <c r="AN35" s="12"/>
      <c r="AO35" s="10" t="s">
        <v>162</v>
      </c>
      <c r="AP35" s="11"/>
      <c r="AQ35" s="11"/>
      <c r="AR35" s="11"/>
      <c r="AS35" s="11"/>
      <c r="AT35" s="11"/>
      <c r="AU35" s="11"/>
      <c r="AV35" s="11"/>
      <c r="AW35" s="11"/>
      <c r="AX35" s="11"/>
      <c r="AY35" s="11"/>
      <c r="AZ35" s="11"/>
      <c r="BA35" s="11"/>
      <c r="BB35" s="11"/>
      <c r="BC35" s="11"/>
      <c r="BD35" s="11"/>
      <c r="BE35" s="11"/>
      <c r="BF35" s="11"/>
      <c r="BG35" s="11"/>
      <c r="BH35" s="11"/>
      <c r="BI35" s="12"/>
      <c r="BJ35" s="8"/>
      <c r="CK35" s="178"/>
      <c r="CL35" s="178"/>
      <c r="CM35" s="178"/>
      <c r="CN35" s="178"/>
      <c r="CO35" s="178"/>
      <c r="CP35" s="180"/>
      <c r="CQ35" s="180"/>
      <c r="CR35" s="180"/>
      <c r="CS35" s="180"/>
      <c r="CT35" s="180"/>
      <c r="CU35" s="180"/>
      <c r="CV35" s="180"/>
      <c r="CW35" s="180"/>
      <c r="CX35" s="180"/>
      <c r="CY35" s="180"/>
      <c r="CZ35" s="180"/>
      <c r="DA35" s="180"/>
      <c r="DB35" s="180"/>
      <c r="DC35" s="180"/>
      <c r="DD35" s="180"/>
      <c r="DE35" s="181"/>
      <c r="DF35" s="181"/>
      <c r="DG35" s="181"/>
      <c r="DH35" s="181"/>
      <c r="DI35" s="181"/>
      <c r="DJ35" s="180"/>
      <c r="DK35" s="180"/>
      <c r="DL35" s="180"/>
      <c r="DM35" s="180"/>
      <c r="DN35" s="180"/>
    </row>
    <row r="36" spans="1:118" ht="17.25" thickBot="1">
      <c r="A36" s="4" t="s">
        <v>79</v>
      </c>
      <c r="B36" s="31"/>
      <c r="C36" s="31"/>
      <c r="D36" s="31"/>
      <c r="E36" s="31"/>
      <c r="F36" s="31"/>
      <c r="G36" s="32"/>
      <c r="H36" s="4" t="s">
        <v>86</v>
      </c>
      <c r="I36" s="31"/>
      <c r="J36" s="31"/>
      <c r="K36" s="31"/>
      <c r="L36" s="31"/>
      <c r="M36" s="31"/>
      <c r="N36" s="31"/>
      <c r="O36" s="31"/>
      <c r="P36" s="31"/>
      <c r="Q36" s="31"/>
      <c r="R36" s="31"/>
      <c r="S36" s="31"/>
      <c r="T36" s="31"/>
      <c r="U36" s="31"/>
      <c r="V36" s="31"/>
      <c r="W36" s="31"/>
      <c r="X36" s="31"/>
      <c r="Y36" s="31"/>
      <c r="Z36" s="31"/>
      <c r="AA36" s="31"/>
      <c r="AB36" s="31"/>
      <c r="AC36" s="31"/>
      <c r="AD36" s="32"/>
      <c r="AF36" s="366"/>
      <c r="AG36" s="42" t="s">
        <v>101</v>
      </c>
      <c r="AH36" s="10" t="s">
        <v>160</v>
      </c>
      <c r="AI36" s="11"/>
      <c r="AJ36" s="11"/>
      <c r="AK36" s="11"/>
      <c r="AL36" s="11"/>
      <c r="AM36" s="11"/>
      <c r="AN36" s="12"/>
      <c r="AO36" s="10" t="s">
        <v>163</v>
      </c>
      <c r="AP36" s="11"/>
      <c r="AQ36" s="11"/>
      <c r="AR36" s="11"/>
      <c r="AS36" s="11"/>
      <c r="AT36" s="11"/>
      <c r="AU36" s="11"/>
      <c r="AV36" s="11"/>
      <c r="AW36" s="11"/>
      <c r="AX36" s="11"/>
      <c r="AY36" s="11"/>
      <c r="AZ36" s="11"/>
      <c r="BA36" s="11"/>
      <c r="BB36" s="11"/>
      <c r="BC36" s="11"/>
      <c r="BD36" s="11"/>
      <c r="BE36" s="11"/>
      <c r="BF36" s="11"/>
      <c r="BG36" s="11"/>
      <c r="BH36" s="11"/>
      <c r="BI36" s="12"/>
      <c r="BJ36" s="8"/>
      <c r="BK36" s="55"/>
      <c r="BL36" s="54"/>
      <c r="BM36" s="54" t="s">
        <v>209</v>
      </c>
      <c r="BN36" s="54"/>
      <c r="BO36" s="54"/>
      <c r="BP36" s="54"/>
      <c r="BQ36" s="54"/>
      <c r="BR36" s="54"/>
      <c r="BS36" s="54"/>
      <c r="BT36" s="54"/>
      <c r="BU36" s="54"/>
      <c r="BV36" s="54"/>
      <c r="BW36" s="54"/>
      <c r="BX36" s="54"/>
      <c r="BY36" s="54"/>
      <c r="BZ36" s="54"/>
      <c r="CA36" s="54"/>
      <c r="CB36" s="54"/>
      <c r="CC36" s="54"/>
      <c r="CD36" s="54"/>
      <c r="CE36" s="72"/>
      <c r="CF36" s="208" t="s">
        <v>44</v>
      </c>
      <c r="CG36" s="209"/>
      <c r="CH36" s="209"/>
      <c r="CI36" s="209"/>
      <c r="CJ36" s="210"/>
      <c r="CK36" s="211" t="s">
        <v>44</v>
      </c>
      <c r="CL36" s="211"/>
      <c r="CM36" s="211"/>
      <c r="CN36" s="211"/>
      <c r="CO36" s="211"/>
      <c r="CP36" s="212" t="s">
        <v>44</v>
      </c>
      <c r="CQ36" s="212"/>
      <c r="CR36" s="212"/>
      <c r="CS36" s="212"/>
      <c r="CT36" s="212"/>
      <c r="CU36" s="212" t="s">
        <v>44</v>
      </c>
      <c r="CV36" s="212"/>
      <c r="CW36" s="212"/>
      <c r="CX36" s="212"/>
      <c r="CY36" s="212"/>
      <c r="CZ36" s="212" t="s">
        <v>44</v>
      </c>
      <c r="DA36" s="212"/>
      <c r="DB36" s="212"/>
      <c r="DC36" s="212"/>
      <c r="DD36" s="212"/>
      <c r="DE36" s="182" t="s">
        <v>20</v>
      </c>
      <c r="DF36" s="206">
        <f>0-DJ36</f>
        <v>10</v>
      </c>
      <c r="DG36" s="206"/>
      <c r="DH36" s="206"/>
      <c r="DI36" s="207"/>
      <c r="DJ36" s="193">
        <f>DJ34-DJ17</f>
        <v>-10</v>
      </c>
      <c r="DK36" s="193"/>
      <c r="DL36" s="193"/>
      <c r="DM36" s="193"/>
      <c r="DN36" s="194"/>
    </row>
    <row r="37" spans="1:118" ht="17.25" thickBot="1">
      <c r="A37" s="5"/>
      <c r="B37" s="33"/>
      <c r="C37" s="33"/>
      <c r="D37" s="33"/>
      <c r="E37" s="33"/>
      <c r="F37" s="33"/>
      <c r="G37" s="34"/>
      <c r="H37" s="5" t="s">
        <v>545</v>
      </c>
      <c r="I37" s="33"/>
      <c r="J37" s="33"/>
      <c r="K37" s="33"/>
      <c r="L37" s="33"/>
      <c r="M37" s="33"/>
      <c r="N37" s="33"/>
      <c r="O37" s="33"/>
      <c r="P37" s="33"/>
      <c r="Q37" s="33"/>
      <c r="R37" s="33"/>
      <c r="S37" s="33"/>
      <c r="T37" s="33"/>
      <c r="U37" s="33"/>
      <c r="V37" s="33"/>
      <c r="W37" s="33"/>
      <c r="X37" s="33"/>
      <c r="Y37" s="33"/>
      <c r="Z37" s="33"/>
      <c r="AA37" s="33"/>
      <c r="AB37" s="33"/>
      <c r="AC37" s="33"/>
      <c r="AD37" s="34"/>
      <c r="AF37" s="42" t="s">
        <v>157</v>
      </c>
      <c r="AG37" s="43"/>
      <c r="AH37" s="10" t="s">
        <v>161</v>
      </c>
      <c r="AI37" s="11"/>
      <c r="AJ37" s="11"/>
      <c r="AK37" s="11"/>
      <c r="AL37" s="11"/>
      <c r="AM37" s="11"/>
      <c r="AN37" s="12"/>
      <c r="AO37" s="10" t="s">
        <v>164</v>
      </c>
      <c r="AP37" s="11"/>
      <c r="AQ37" s="11"/>
      <c r="AR37" s="11"/>
      <c r="AS37" s="11"/>
      <c r="AT37" s="11"/>
      <c r="AU37" s="11"/>
      <c r="AV37" s="11"/>
      <c r="AW37" s="11"/>
      <c r="AX37" s="11"/>
      <c r="AY37" s="11"/>
      <c r="AZ37" s="11"/>
      <c r="BA37" s="11"/>
      <c r="BB37" s="11"/>
      <c r="BC37" s="11"/>
      <c r="BD37" s="11"/>
      <c r="BE37" s="11"/>
      <c r="BF37" s="11"/>
      <c r="BG37" s="11"/>
      <c r="BH37" s="11"/>
      <c r="BI37" s="12"/>
      <c r="BJ37" s="8"/>
      <c r="BK37" s="73"/>
      <c r="BL37" s="56"/>
      <c r="BM37" s="56" t="s">
        <v>210</v>
      </c>
      <c r="BN37" s="56"/>
      <c r="BO37" s="56"/>
      <c r="BP37" s="56"/>
      <c r="BQ37" s="56"/>
      <c r="BR37" s="56"/>
      <c r="BS37" s="56"/>
      <c r="BT37" s="56"/>
      <c r="BU37" s="56"/>
      <c r="BV37" s="56"/>
      <c r="BW37" s="56"/>
      <c r="BX37" s="56"/>
      <c r="BY37" s="56"/>
      <c r="BZ37" s="56"/>
      <c r="CA37" s="56"/>
      <c r="CB37" s="56"/>
      <c r="CC37" s="56"/>
      <c r="CD37" s="56"/>
      <c r="CE37" s="57"/>
      <c r="CF37" s="195" t="s">
        <v>44</v>
      </c>
      <c r="CG37" s="196"/>
      <c r="CH37" s="196"/>
      <c r="CI37" s="196"/>
      <c r="CJ37" s="197"/>
      <c r="CK37" s="198">
        <f>CL33</f>
        <v>141</v>
      </c>
      <c r="CL37" s="199"/>
      <c r="CM37" s="199"/>
      <c r="CN37" s="199"/>
      <c r="CO37" s="199"/>
      <c r="CP37" s="179" t="s">
        <v>211</v>
      </c>
      <c r="CQ37" s="204">
        <f>CK37+CP33</f>
        <v>1524.2000000000003</v>
      </c>
      <c r="CR37" s="204"/>
      <c r="CS37" s="204"/>
      <c r="CT37" s="205"/>
      <c r="CU37" s="200">
        <f>CQ37+CU33</f>
        <v>7602.2000000000007</v>
      </c>
      <c r="CV37" s="200"/>
      <c r="CW37" s="200"/>
      <c r="CX37" s="200"/>
      <c r="CY37" s="200"/>
      <c r="CZ37" s="200">
        <f>CU37+DA33</f>
        <v>19400.2</v>
      </c>
      <c r="DA37" s="200"/>
      <c r="DB37" s="200"/>
      <c r="DC37" s="200"/>
      <c r="DD37" s="200"/>
      <c r="DE37" s="201" t="s">
        <v>44</v>
      </c>
      <c r="DF37" s="201"/>
      <c r="DG37" s="201"/>
      <c r="DH37" s="201"/>
      <c r="DI37" s="201"/>
      <c r="DJ37" s="202" t="s">
        <v>44</v>
      </c>
      <c r="DK37" s="202"/>
      <c r="DL37" s="202"/>
      <c r="DM37" s="202"/>
      <c r="DN37" s="203"/>
    </row>
    <row r="38" spans="1:118">
      <c r="A38" s="2" t="s">
        <v>80</v>
      </c>
      <c r="B38" s="3"/>
      <c r="C38" s="3"/>
      <c r="D38" s="3"/>
      <c r="E38" s="3"/>
      <c r="F38" s="3"/>
      <c r="G38" s="28"/>
      <c r="H38" s="2" t="s">
        <v>87</v>
      </c>
      <c r="I38" s="3"/>
      <c r="J38" s="3"/>
      <c r="K38" s="3"/>
      <c r="L38" s="3"/>
      <c r="M38" s="3"/>
      <c r="N38" s="3"/>
      <c r="O38" s="3"/>
      <c r="P38" s="3"/>
      <c r="Q38" s="3"/>
      <c r="R38" s="3"/>
      <c r="S38" s="400">
        <v>0.2</v>
      </c>
      <c r="T38" s="400"/>
      <c r="U38" s="3" t="s">
        <v>88</v>
      </c>
      <c r="V38" s="3"/>
      <c r="W38" s="3"/>
      <c r="X38" s="3"/>
      <c r="Y38" s="3"/>
      <c r="Z38" s="3"/>
      <c r="AA38" s="3"/>
      <c r="AB38" s="3"/>
      <c r="AC38" s="3"/>
      <c r="AD38" s="28"/>
      <c r="AF38" s="50" t="s">
        <v>165</v>
      </c>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row>
    <row r="39" spans="1:118">
      <c r="A39" s="2" t="s">
        <v>81</v>
      </c>
      <c r="B39" s="3"/>
      <c r="C39" s="3"/>
      <c r="D39" s="3"/>
      <c r="E39" s="3"/>
      <c r="F39" s="3"/>
      <c r="G39" s="28"/>
      <c r="H39" s="2" t="s">
        <v>546</v>
      </c>
      <c r="I39" s="3"/>
      <c r="J39" s="3"/>
      <c r="K39" s="3"/>
      <c r="L39" s="3"/>
      <c r="M39" s="400">
        <v>0.4</v>
      </c>
      <c r="N39" s="400"/>
      <c r="O39" s="3" t="s">
        <v>88</v>
      </c>
      <c r="P39" s="3"/>
      <c r="Q39" s="3"/>
      <c r="R39" s="3"/>
      <c r="S39" s="3"/>
      <c r="T39" s="3"/>
      <c r="U39" s="3"/>
      <c r="V39" s="3"/>
      <c r="W39" s="3"/>
      <c r="X39" s="3"/>
      <c r="Y39" s="3"/>
      <c r="Z39" s="3"/>
      <c r="AA39" s="3"/>
      <c r="AB39" s="3"/>
      <c r="AC39" s="3"/>
      <c r="AD39" s="28"/>
      <c r="AF39" s="8"/>
      <c r="AG39" s="10"/>
      <c r="AH39" s="11"/>
      <c r="AI39" s="11"/>
      <c r="AJ39" s="11"/>
      <c r="AK39" s="12"/>
      <c r="AL39" s="383" t="s">
        <v>549</v>
      </c>
      <c r="AM39" s="384"/>
      <c r="AN39" s="384"/>
      <c r="AO39" s="384"/>
      <c r="AP39" s="385"/>
      <c r="AQ39" s="383" t="s">
        <v>168</v>
      </c>
      <c r="AR39" s="384"/>
      <c r="AS39" s="384"/>
      <c r="AT39" s="384"/>
      <c r="AU39" s="385"/>
      <c r="AW39" s="8"/>
      <c r="AX39" s="8"/>
      <c r="AY39" s="383" t="s">
        <v>155</v>
      </c>
      <c r="AZ39" s="384"/>
      <c r="BA39" s="384"/>
      <c r="BB39" s="384"/>
      <c r="BC39" s="385"/>
      <c r="BD39" s="8"/>
      <c r="BE39" s="8"/>
      <c r="BF39" s="8"/>
      <c r="BG39" s="8"/>
      <c r="BH39" s="8"/>
      <c r="BI39" s="8"/>
      <c r="BJ39" s="8"/>
    </row>
    <row r="40" spans="1:118" ht="17.25" thickBot="1">
      <c r="A40" s="2" t="s">
        <v>82</v>
      </c>
      <c r="B40" s="3"/>
      <c r="C40" s="3"/>
      <c r="D40" s="3"/>
      <c r="E40" s="3"/>
      <c r="F40" s="3"/>
      <c r="G40" s="28"/>
      <c r="H40" s="2" t="s">
        <v>547</v>
      </c>
      <c r="I40" s="3"/>
      <c r="J40" s="3"/>
      <c r="K40" s="3"/>
      <c r="L40" s="3"/>
      <c r="M40" s="3"/>
      <c r="N40" s="400">
        <v>0.4</v>
      </c>
      <c r="O40" s="400"/>
      <c r="P40" s="3" t="s">
        <v>89</v>
      </c>
      <c r="Q40" s="3"/>
      <c r="R40" s="3"/>
      <c r="S40" s="3"/>
      <c r="T40" s="3"/>
      <c r="U40" s="3"/>
      <c r="V40" s="3"/>
      <c r="W40" s="3"/>
      <c r="X40" s="3"/>
      <c r="Y40" s="3"/>
      <c r="Z40" s="3"/>
      <c r="AA40" s="3"/>
      <c r="AB40" s="3"/>
      <c r="AC40" s="3"/>
      <c r="AD40" s="28"/>
      <c r="AF40" s="8"/>
      <c r="AG40" s="10" t="s">
        <v>166</v>
      </c>
      <c r="AH40" s="11"/>
      <c r="AI40" s="11"/>
      <c r="AJ40" s="11"/>
      <c r="AK40" s="12"/>
      <c r="AL40" s="189">
        <f>Z25*N26*V26</f>
        <v>36</v>
      </c>
      <c r="AM40" s="190"/>
      <c r="AN40" s="190"/>
      <c r="AO40" s="384" t="s">
        <v>10</v>
      </c>
      <c r="AP40" s="385"/>
      <c r="AQ40" s="412">
        <f>Z25*N26*(1-V26)</f>
        <v>144</v>
      </c>
      <c r="AR40" s="413"/>
      <c r="AS40" s="413"/>
      <c r="AT40" s="184" t="s">
        <v>10</v>
      </c>
      <c r="AU40" s="185"/>
      <c r="AW40" s="8"/>
      <c r="AX40" s="8"/>
      <c r="AY40" s="189">
        <f>Z28*N28</f>
        <v>120</v>
      </c>
      <c r="AZ40" s="190"/>
      <c r="BA40" s="190"/>
      <c r="BB40" s="384" t="s">
        <v>10</v>
      </c>
      <c r="BC40" s="385"/>
      <c r="BD40" s="8"/>
      <c r="BE40" s="8"/>
      <c r="BF40" s="8"/>
      <c r="BG40" s="8"/>
      <c r="BH40" s="8"/>
      <c r="BI40" s="8"/>
      <c r="BJ40" s="8"/>
    </row>
    <row r="41" spans="1:118" ht="17.25" thickBot="1">
      <c r="A41" s="2" t="s">
        <v>83</v>
      </c>
      <c r="B41" s="3"/>
      <c r="C41" s="3"/>
      <c r="D41" s="3"/>
      <c r="E41" s="3"/>
      <c r="F41" s="3"/>
      <c r="G41" s="28"/>
      <c r="H41" s="2" t="s">
        <v>90</v>
      </c>
      <c r="I41" s="3"/>
      <c r="J41" s="3"/>
      <c r="K41" s="3"/>
      <c r="L41" s="3"/>
      <c r="M41" s="3"/>
      <c r="N41" s="3"/>
      <c r="O41" s="3"/>
      <c r="P41" s="3"/>
      <c r="Q41" s="3"/>
      <c r="R41" s="3"/>
      <c r="S41" s="3"/>
      <c r="T41" s="3"/>
      <c r="U41" s="3"/>
      <c r="V41" s="3"/>
      <c r="W41" s="3"/>
      <c r="X41" s="3"/>
      <c r="Y41" s="3"/>
      <c r="Z41" s="3"/>
      <c r="AA41" s="3"/>
      <c r="AB41" s="3"/>
      <c r="AC41" s="3"/>
      <c r="AD41" s="28"/>
      <c r="AF41" s="8"/>
      <c r="AG41" s="10" t="s">
        <v>167</v>
      </c>
      <c r="AH41" s="11"/>
      <c r="AI41" s="11"/>
      <c r="AJ41" s="11"/>
      <c r="AK41" s="12"/>
      <c r="AL41" s="189">
        <f>Z22*N23*V23</f>
        <v>128</v>
      </c>
      <c r="AM41" s="190"/>
      <c r="AN41" s="190"/>
      <c r="AO41" s="384" t="s">
        <v>10</v>
      </c>
      <c r="AP41" s="384"/>
      <c r="AQ41" s="163" t="s">
        <v>3</v>
      </c>
      <c r="AR41" s="186">
        <f>Z22*N23*(1-V23)</f>
        <v>512</v>
      </c>
      <c r="AS41" s="186"/>
      <c r="AT41" s="187" t="s">
        <v>10</v>
      </c>
      <c r="AU41" s="188"/>
      <c r="AW41" s="8"/>
      <c r="AX41" s="8"/>
      <c r="AY41" s="8"/>
      <c r="AZ41" s="8"/>
      <c r="BA41" s="8"/>
      <c r="BB41" s="8"/>
      <c r="BC41" s="8"/>
      <c r="BD41" s="8"/>
      <c r="BE41" s="8"/>
      <c r="BF41" s="8"/>
      <c r="BG41" s="8"/>
      <c r="BH41" s="8"/>
      <c r="BI41" s="8"/>
      <c r="BJ41" s="8"/>
    </row>
    <row r="42" spans="1:118">
      <c r="BD42" s="8"/>
      <c r="BE42" s="8"/>
      <c r="BF42" s="8"/>
      <c r="BG42" s="8"/>
      <c r="BH42" s="8"/>
      <c r="BI42" s="8"/>
      <c r="BJ42" s="8"/>
    </row>
    <row r="43" spans="1:118">
      <c r="AF43" s="8" t="s">
        <v>169</v>
      </c>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row>
    <row r="44" spans="1:118">
      <c r="AF44" s="8"/>
      <c r="AG44" s="8" t="s">
        <v>170</v>
      </c>
      <c r="AH44" s="8"/>
      <c r="AI44" s="8"/>
      <c r="AJ44" s="406">
        <v>500</v>
      </c>
      <c r="AK44" s="406"/>
      <c r="AL44" s="406"/>
      <c r="AM44" s="8" t="s">
        <v>171</v>
      </c>
      <c r="AP44" s="406">
        <v>500</v>
      </c>
      <c r="AQ44" s="406"/>
      <c r="AR44" s="406"/>
      <c r="AS44" s="8" t="s">
        <v>172</v>
      </c>
      <c r="AV44" s="406">
        <v>800</v>
      </c>
      <c r="AW44" s="406"/>
      <c r="AX44" s="406"/>
      <c r="AY44" s="8" t="s">
        <v>173</v>
      </c>
      <c r="AZ44" s="8"/>
      <c r="BA44" s="8"/>
      <c r="BB44" s="8"/>
      <c r="BC44" s="8"/>
      <c r="BD44" s="8"/>
      <c r="BE44" s="8"/>
      <c r="BF44" s="8"/>
      <c r="BG44" s="8"/>
      <c r="BH44" s="8"/>
      <c r="BI44" s="8"/>
      <c r="BJ44" s="8"/>
    </row>
    <row r="45" spans="1:11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row>
    <row r="46" spans="1:118">
      <c r="AF46" s="8" t="s">
        <v>174</v>
      </c>
      <c r="AG46" s="8"/>
      <c r="AH46" s="8"/>
      <c r="AI46" s="8"/>
      <c r="AJ46" s="8"/>
      <c r="AK46" s="8"/>
      <c r="AL46" s="8"/>
      <c r="AM46" s="8"/>
      <c r="AS46" s="8"/>
      <c r="AT46" s="8"/>
      <c r="AU46" s="8"/>
      <c r="AV46" s="8"/>
      <c r="AW46" s="8"/>
      <c r="AX46" s="8"/>
      <c r="AY46" s="8"/>
      <c r="AZ46" s="8"/>
      <c r="BA46" s="8"/>
      <c r="BB46" s="8"/>
      <c r="BC46" s="8"/>
      <c r="BD46" s="8"/>
      <c r="BE46" s="8"/>
      <c r="BF46" s="8"/>
      <c r="BG46" s="8"/>
      <c r="BH46" s="8"/>
      <c r="BI46" s="8"/>
      <c r="BJ46" s="8"/>
    </row>
    <row r="47" spans="1:118">
      <c r="AF47" s="8"/>
      <c r="AG47" s="8" t="s">
        <v>175</v>
      </c>
      <c r="AH47" s="8"/>
      <c r="AI47" s="8"/>
      <c r="AJ47" s="8"/>
      <c r="AK47" s="8"/>
      <c r="AL47" s="8"/>
      <c r="AM47" s="8"/>
    </row>
  </sheetData>
  <sheetProtection algorithmName="SHA-512" hashValue="QwvC7anmA6XmeT2JZGwhzi3uMbeTk2qMtR/Gxd1qni6znsZ0kQOi2pS8Q6Fh0SPEyzEWu1u00hn7ad5RNSIHDw==" saltValue="+hxwvHnSOOoX3ehjaHg9LA==" spinCount="100000" sheet="1" objects="1" scenarios="1"/>
  <mergeCells count="331">
    <mergeCell ref="CV1:CY1"/>
    <mergeCell ref="BA16:BB16"/>
    <mergeCell ref="AA16:AC16"/>
    <mergeCell ref="AI16:AJ16"/>
    <mergeCell ref="AK16:AL16"/>
    <mergeCell ref="AI17:AJ17"/>
    <mergeCell ref="AK17:AL17"/>
    <mergeCell ref="AM16:AN16"/>
    <mergeCell ref="AO16:AP16"/>
    <mergeCell ref="AQ16:AR16"/>
    <mergeCell ref="AS16:AT16"/>
    <mergeCell ref="AM17:AN17"/>
    <mergeCell ref="AO17:AP17"/>
    <mergeCell ref="AQ17:AR17"/>
    <mergeCell ref="AS17:AT17"/>
    <mergeCell ref="BE16:BF16"/>
    <mergeCell ref="BC17:BD17"/>
    <mergeCell ref="BE17:BF17"/>
    <mergeCell ref="AY17:AZ17"/>
    <mergeCell ref="BA17:BB17"/>
    <mergeCell ref="BF7:BI7"/>
    <mergeCell ref="CP8:CT8"/>
    <mergeCell ref="CU8:CY8"/>
    <mergeCell ref="CF8:CJ8"/>
    <mergeCell ref="AJ44:AL44"/>
    <mergeCell ref="AP44:AR44"/>
    <mergeCell ref="AV44:AX44"/>
    <mergeCell ref="AQ29:AU29"/>
    <mergeCell ref="AV29:AZ29"/>
    <mergeCell ref="AY39:BC39"/>
    <mergeCell ref="AO30:AP30"/>
    <mergeCell ref="AL30:AN30"/>
    <mergeCell ref="AL31:AN31"/>
    <mergeCell ref="AT30:AU30"/>
    <mergeCell ref="AR30:AS30"/>
    <mergeCell ref="AO31:AP31"/>
    <mergeCell ref="AQ31:AS31"/>
    <mergeCell ref="AT31:AU31"/>
    <mergeCell ref="AV30:AX30"/>
    <mergeCell ref="AY30:AZ30"/>
    <mergeCell ref="AV31:AX31"/>
    <mergeCell ref="BB40:BC40"/>
    <mergeCell ref="AY31:AZ31"/>
    <mergeCell ref="AL40:AN40"/>
    <mergeCell ref="AO40:AP40"/>
    <mergeCell ref="AL41:AN41"/>
    <mergeCell ref="AO41:AP41"/>
    <mergeCell ref="AQ40:AS40"/>
    <mergeCell ref="N40:O40"/>
    <mergeCell ref="A33:G33"/>
    <mergeCell ref="F25:G25"/>
    <mergeCell ref="Z25:AD25"/>
    <mergeCell ref="N26:O26"/>
    <mergeCell ref="V26:W26"/>
    <mergeCell ref="Z26:AD26"/>
    <mergeCell ref="Z27:AD27"/>
    <mergeCell ref="Z28:AD28"/>
    <mergeCell ref="AF34:AF36"/>
    <mergeCell ref="AL39:AP39"/>
    <mergeCell ref="AQ39:AU39"/>
    <mergeCell ref="F22:G22"/>
    <mergeCell ref="N23:O23"/>
    <mergeCell ref="V23:W23"/>
    <mergeCell ref="Z23:AD23"/>
    <mergeCell ref="Z22:AD22"/>
    <mergeCell ref="Z24:AD24"/>
    <mergeCell ref="S38:T38"/>
    <mergeCell ref="M39:N39"/>
    <mergeCell ref="N29:O29"/>
    <mergeCell ref="V29:W29"/>
    <mergeCell ref="Z29:AD29"/>
    <mergeCell ref="N28:O28"/>
    <mergeCell ref="AP21:AQ21"/>
    <mergeCell ref="AF24:AF26"/>
    <mergeCell ref="AQ5:AR5"/>
    <mergeCell ref="AQ6:AR6"/>
    <mergeCell ref="AQ8:AR8"/>
    <mergeCell ref="AU27:AV27"/>
    <mergeCell ref="AZ8:BC8"/>
    <mergeCell ref="Z21:AD21"/>
    <mergeCell ref="R18:S18"/>
    <mergeCell ref="Z10:AD10"/>
    <mergeCell ref="Z11:AD11"/>
    <mergeCell ref="Z12:AD12"/>
    <mergeCell ref="Z13:AD13"/>
    <mergeCell ref="Z14:AD14"/>
    <mergeCell ref="Z15:AD15"/>
    <mergeCell ref="AU15:AX15"/>
    <mergeCell ref="AY15:BB15"/>
    <mergeCell ref="BC15:BF15"/>
    <mergeCell ref="AU16:AX16"/>
    <mergeCell ref="AU17:AX17"/>
    <mergeCell ref="AP14:AQ14"/>
    <mergeCell ref="AM15:AP15"/>
    <mergeCell ref="AQ15:AT15"/>
    <mergeCell ref="BC16:BD16"/>
    <mergeCell ref="DE2:DI2"/>
    <mergeCell ref="DJ2:DN2"/>
    <mergeCell ref="CF4:CJ4"/>
    <mergeCell ref="CK4:CO4"/>
    <mergeCell ref="CU4:CY4"/>
    <mergeCell ref="CZ4:DD4"/>
    <mergeCell ref="DE4:DI4"/>
    <mergeCell ref="DJ4:DN4"/>
    <mergeCell ref="CF2:CJ2"/>
    <mergeCell ref="CK2:CO2"/>
    <mergeCell ref="CP2:CT2"/>
    <mergeCell ref="CU2:CY2"/>
    <mergeCell ref="CZ2:DD2"/>
    <mergeCell ref="DE5:DI5"/>
    <mergeCell ref="DJ5:DN5"/>
    <mergeCell ref="CF7:CJ7"/>
    <mergeCell ref="CF5:CJ5"/>
    <mergeCell ref="CK5:CO5"/>
    <mergeCell ref="CP5:CT5"/>
    <mergeCell ref="CU5:CY5"/>
    <mergeCell ref="CZ5:DD5"/>
    <mergeCell ref="BK4:BK6"/>
    <mergeCell ref="CQ4:CT4"/>
    <mergeCell ref="CP6:CT6"/>
    <mergeCell ref="CU6:CY6"/>
    <mergeCell ref="CU7:CY7"/>
    <mergeCell ref="CZ7:DD7"/>
    <mergeCell ref="DE7:DI7"/>
    <mergeCell ref="CG6:CJ6"/>
    <mergeCell ref="CZ8:DD8"/>
    <mergeCell ref="DE8:DI8"/>
    <mergeCell ref="CQ7:CT7"/>
    <mergeCell ref="CF14:CJ14"/>
    <mergeCell ref="CF16:CJ16"/>
    <mergeCell ref="CF17:CJ17"/>
    <mergeCell ref="CK6:CO6"/>
    <mergeCell ref="CK7:CO7"/>
    <mergeCell ref="CK8:CO8"/>
    <mergeCell ref="CK9:CO9"/>
    <mergeCell ref="CK10:CO10"/>
    <mergeCell ref="CK11:CO11"/>
    <mergeCell ref="CK12:CO12"/>
    <mergeCell ref="CK13:CO13"/>
    <mergeCell ref="CK14:CO14"/>
    <mergeCell ref="CK15:CO15"/>
    <mergeCell ref="CK16:CO16"/>
    <mergeCell ref="CK17:CO17"/>
    <mergeCell ref="CF11:CJ11"/>
    <mergeCell ref="CF12:CJ12"/>
    <mergeCell ref="CF13:CJ13"/>
    <mergeCell ref="CG9:CJ9"/>
    <mergeCell ref="CG10:CJ10"/>
    <mergeCell ref="CG15:CJ15"/>
    <mergeCell ref="CP15:CT15"/>
    <mergeCell ref="CP16:CT16"/>
    <mergeCell ref="CP17:CT17"/>
    <mergeCell ref="CU17:CY17"/>
    <mergeCell ref="CU15:CY15"/>
    <mergeCell ref="CP9:CT9"/>
    <mergeCell ref="CP10:CT10"/>
    <mergeCell ref="CP11:CT11"/>
    <mergeCell ref="CP12:CT12"/>
    <mergeCell ref="CP13:CT13"/>
    <mergeCell ref="CU10:CY10"/>
    <mergeCell ref="CQ14:CT14"/>
    <mergeCell ref="CU16:CY16"/>
    <mergeCell ref="CU13:CY13"/>
    <mergeCell ref="CU14:CY14"/>
    <mergeCell ref="CU11:CY11"/>
    <mergeCell ref="CZ17:DD17"/>
    <mergeCell ref="DE17:DI17"/>
    <mergeCell ref="DJ17:DN17"/>
    <mergeCell ref="DJ6:DN6"/>
    <mergeCell ref="DJ7:DN7"/>
    <mergeCell ref="DJ8:DN8"/>
    <mergeCell ref="DJ9:DN9"/>
    <mergeCell ref="DJ10:DN10"/>
    <mergeCell ref="DJ11:DN11"/>
    <mergeCell ref="DJ12:DN12"/>
    <mergeCell ref="DJ13:DN13"/>
    <mergeCell ref="DJ14:DN14"/>
    <mergeCell ref="DJ15:DN15"/>
    <mergeCell ref="DJ16:DN16"/>
    <mergeCell ref="CZ6:DD6"/>
    <mergeCell ref="DE6:DI6"/>
    <mergeCell ref="CZ15:DD15"/>
    <mergeCell ref="DE15:DI15"/>
    <mergeCell ref="CZ16:DD16"/>
    <mergeCell ref="DF16:DI16"/>
    <mergeCell ref="CZ13:DD13"/>
    <mergeCell ref="DE13:DI13"/>
    <mergeCell ref="DE14:DI14"/>
    <mergeCell ref="DA14:DD14"/>
    <mergeCell ref="CZ11:DD11"/>
    <mergeCell ref="DE11:DI11"/>
    <mergeCell ref="CZ12:DD12"/>
    <mergeCell ref="DE12:DI12"/>
    <mergeCell ref="CV12:CY12"/>
    <mergeCell ref="CU9:CY9"/>
    <mergeCell ref="CZ9:DD9"/>
    <mergeCell ref="CZ10:DD10"/>
    <mergeCell ref="DE10:DI10"/>
    <mergeCell ref="DF9:DI9"/>
    <mergeCell ref="CG20:CJ20"/>
    <mergeCell ref="BK19:BK21"/>
    <mergeCell ref="CF19:CJ19"/>
    <mergeCell ref="CK19:CO19"/>
    <mergeCell ref="CP19:CT19"/>
    <mergeCell ref="CU19:CY19"/>
    <mergeCell ref="CF21:CJ21"/>
    <mergeCell ref="CK21:CO21"/>
    <mergeCell ref="CU21:CY21"/>
    <mergeCell ref="CZ19:DD19"/>
    <mergeCell ref="DE19:DI19"/>
    <mergeCell ref="CK20:CO20"/>
    <mergeCell ref="CP20:CT20"/>
    <mergeCell ref="CU20:CY20"/>
    <mergeCell ref="CZ20:DD20"/>
    <mergeCell ref="DE20:DI20"/>
    <mergeCell ref="DJ20:DN20"/>
    <mergeCell ref="DK19:DN19"/>
    <mergeCell ref="CZ21:DD21"/>
    <mergeCell ref="DE21:DI21"/>
    <mergeCell ref="DJ21:DN21"/>
    <mergeCell ref="CF22:CJ22"/>
    <mergeCell ref="CK22:CO22"/>
    <mergeCell ref="CP22:CT22"/>
    <mergeCell ref="CU22:CY22"/>
    <mergeCell ref="CZ22:DD22"/>
    <mergeCell ref="DJ22:DN22"/>
    <mergeCell ref="DF22:DI22"/>
    <mergeCell ref="CQ21:CT21"/>
    <mergeCell ref="DE23:DI23"/>
    <mergeCell ref="DJ23:DN23"/>
    <mergeCell ref="CF24:CJ24"/>
    <mergeCell ref="CK24:CO24"/>
    <mergeCell ref="CP24:CT24"/>
    <mergeCell ref="CZ24:DD24"/>
    <mergeCell ref="DE24:DI24"/>
    <mergeCell ref="DJ24:DN24"/>
    <mergeCell ref="CG23:CJ23"/>
    <mergeCell ref="CV24:CY24"/>
    <mergeCell ref="CK23:CO23"/>
    <mergeCell ref="CP23:CT23"/>
    <mergeCell ref="CU23:CY23"/>
    <mergeCell ref="CZ23:DD23"/>
    <mergeCell ref="DE25:DI25"/>
    <mergeCell ref="DJ25:DN25"/>
    <mergeCell ref="CF26:CJ26"/>
    <mergeCell ref="CK26:CO26"/>
    <mergeCell ref="CU26:CY26"/>
    <mergeCell ref="CZ26:DD26"/>
    <mergeCell ref="DE26:DI26"/>
    <mergeCell ref="DJ26:DN26"/>
    <mergeCell ref="CG25:CJ25"/>
    <mergeCell ref="CQ26:CT26"/>
    <mergeCell ref="CK25:CO25"/>
    <mergeCell ref="CP25:CT25"/>
    <mergeCell ref="CU25:CY25"/>
    <mergeCell ref="CZ25:DD25"/>
    <mergeCell ref="DE27:DI27"/>
    <mergeCell ref="DJ27:DN27"/>
    <mergeCell ref="CF28:CJ28"/>
    <mergeCell ref="CK28:CO28"/>
    <mergeCell ref="CP28:CT28"/>
    <mergeCell ref="CU28:CY28"/>
    <mergeCell ref="CZ28:DD28"/>
    <mergeCell ref="DE28:DI28"/>
    <mergeCell ref="DJ28:DN28"/>
    <mergeCell ref="CG27:CJ27"/>
    <mergeCell ref="CK27:CO27"/>
    <mergeCell ref="CP27:CT27"/>
    <mergeCell ref="CU27:CY27"/>
    <mergeCell ref="CZ27:DD27"/>
    <mergeCell ref="DE29:DI29"/>
    <mergeCell ref="DJ29:DN29"/>
    <mergeCell ref="CF30:CJ30"/>
    <mergeCell ref="CK30:CO30"/>
    <mergeCell ref="CP30:CT30"/>
    <mergeCell ref="CU30:CY30"/>
    <mergeCell ref="CZ30:DD30"/>
    <mergeCell ref="DE30:DI30"/>
    <mergeCell ref="DJ30:DN30"/>
    <mergeCell ref="CF29:CJ29"/>
    <mergeCell ref="CK29:CO29"/>
    <mergeCell ref="CP29:CT29"/>
    <mergeCell ref="CU29:CY29"/>
    <mergeCell ref="CZ29:DD29"/>
    <mergeCell ref="DE31:DI31"/>
    <mergeCell ref="DJ31:DN31"/>
    <mergeCell ref="CF32:CJ32"/>
    <mergeCell ref="CK32:CO32"/>
    <mergeCell ref="CP32:CT32"/>
    <mergeCell ref="CU32:CY32"/>
    <mergeCell ref="CZ32:DD32"/>
    <mergeCell ref="DE32:DI32"/>
    <mergeCell ref="DJ32:DN32"/>
    <mergeCell ref="CG31:CJ31"/>
    <mergeCell ref="CK31:CO31"/>
    <mergeCell ref="CP31:CT31"/>
    <mergeCell ref="CU31:CY31"/>
    <mergeCell ref="CZ31:DD31"/>
    <mergeCell ref="CZ34:DD34"/>
    <mergeCell ref="DE34:DI34"/>
    <mergeCell ref="DJ34:DN34"/>
    <mergeCell ref="CL33:CO33"/>
    <mergeCell ref="CL34:CO34"/>
    <mergeCell ref="DA33:DD33"/>
    <mergeCell ref="CF33:CJ33"/>
    <mergeCell ref="CP33:CT33"/>
    <mergeCell ref="CU33:CY33"/>
    <mergeCell ref="AT40:AU40"/>
    <mergeCell ref="AR41:AS41"/>
    <mergeCell ref="AT41:AU41"/>
    <mergeCell ref="AY40:BA40"/>
    <mergeCell ref="BN26:BN29"/>
    <mergeCell ref="DJ36:DN36"/>
    <mergeCell ref="CF37:CJ37"/>
    <mergeCell ref="CK37:CO37"/>
    <mergeCell ref="CU37:CY37"/>
    <mergeCell ref="CZ37:DD37"/>
    <mergeCell ref="DE37:DI37"/>
    <mergeCell ref="DJ37:DN37"/>
    <mergeCell ref="CQ37:CT37"/>
    <mergeCell ref="DF36:DI36"/>
    <mergeCell ref="CF36:CJ36"/>
    <mergeCell ref="CK36:CO36"/>
    <mergeCell ref="CP36:CT36"/>
    <mergeCell ref="CU36:CY36"/>
    <mergeCell ref="CZ36:DD36"/>
    <mergeCell ref="DE33:DI33"/>
    <mergeCell ref="DJ33:DN33"/>
    <mergeCell ref="CF34:CJ34"/>
    <mergeCell ref="CP34:CT34"/>
    <mergeCell ref="CU34:CY34"/>
  </mergeCells>
  <phoneticPr fontId="7"/>
  <pageMargins left="0.51181102362204722" right="0.31496062992125984" top="0.55118110236220474" bottom="0.15748031496062992" header="0.31496062992125984" footer="0.31496062992125984"/>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DFD52-C10F-46C5-91EE-EDCF7D4EE8F0}">
  <dimension ref="A1:DZ58"/>
  <sheetViews>
    <sheetView topLeftCell="BB1" zoomScaleNormal="100" zoomScaleSheetLayoutView="75" workbookViewId="0">
      <selection activeCell="CO10" sqref="CO10:CQ11"/>
    </sheetView>
  </sheetViews>
  <sheetFormatPr defaultColWidth="9" defaultRowHeight="16.5"/>
  <cols>
    <col min="1" max="21" width="2.75" style="1" customWidth="1"/>
    <col min="22" max="22" width="1.5" style="1" customWidth="1"/>
    <col min="23" max="32" width="2.75" style="1" customWidth="1"/>
    <col min="33" max="33" width="1.375" style="1" customWidth="1"/>
    <col min="34" max="34" width="0.75" style="1" customWidth="1"/>
    <col min="35" max="66" width="2.75" style="1" customWidth="1"/>
    <col min="67" max="67" width="0.5" style="1" customWidth="1"/>
    <col min="68" max="184" width="2.75" style="1" customWidth="1"/>
    <col min="185" max="185" width="0.75" style="1" customWidth="1"/>
    <col min="186" max="187" width="3.125" style="1" customWidth="1"/>
    <col min="188" max="190" width="2.75" style="1" customWidth="1"/>
    <col min="191" max="192" width="3.125" style="1" customWidth="1"/>
    <col min="193" max="195" width="2.75" style="1" customWidth="1"/>
    <col min="196" max="197" width="3.125" style="1" customWidth="1"/>
    <col min="198" max="200" width="2.75" style="1" customWidth="1"/>
    <col min="201" max="202" width="3.125" style="1" customWidth="1"/>
    <col min="203" max="205" width="2.75" style="1" customWidth="1"/>
    <col min="206" max="207" width="3.125" style="1" customWidth="1"/>
    <col min="208" max="210" width="2.75" style="1" customWidth="1"/>
    <col min="211" max="212" width="3.125" style="1" customWidth="1"/>
    <col min="213" max="215" width="2.75" style="1" customWidth="1"/>
    <col min="216" max="216" width="0.375" style="1" customWidth="1"/>
    <col min="217" max="230" width="2.75" style="1" customWidth="1"/>
    <col min="231" max="16384" width="9" style="1"/>
  </cols>
  <sheetData>
    <row r="1" spans="1:130" ht="15.95" customHeight="1">
      <c r="A1" s="1" t="s">
        <v>213</v>
      </c>
      <c r="AI1" s="8" t="s">
        <v>8</v>
      </c>
      <c r="AJ1" s="8"/>
      <c r="AK1" s="20"/>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P1" s="8" t="s">
        <v>13</v>
      </c>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row>
    <row r="2" spans="1:130" ht="15.95" customHeight="1">
      <c r="A2" s="1" t="s">
        <v>215</v>
      </c>
      <c r="AI2" s="8" t="s">
        <v>273</v>
      </c>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P2" s="1" t="s">
        <v>302</v>
      </c>
      <c r="CV2" s="1" t="s">
        <v>304</v>
      </c>
      <c r="DR2" s="13"/>
      <c r="DS2" s="13"/>
      <c r="DT2" s="13"/>
      <c r="DU2" s="13"/>
      <c r="DV2" s="13"/>
      <c r="DW2" s="13"/>
      <c r="DX2" s="13"/>
      <c r="DY2" s="13"/>
      <c r="DZ2" s="13"/>
    </row>
    <row r="3" spans="1:130" ht="15.95" customHeight="1" thickBot="1">
      <c r="A3" s="1" t="s">
        <v>214</v>
      </c>
      <c r="T3" s="19"/>
      <c r="U3" s="19"/>
      <c r="V3" s="19"/>
      <c r="AI3" s="21" t="s">
        <v>274</v>
      </c>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P3" s="1" t="s">
        <v>305</v>
      </c>
      <c r="CV3" s="1" t="s">
        <v>303</v>
      </c>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row>
    <row r="4" spans="1:130" ht="15.95" customHeight="1">
      <c r="A4" s="1" t="s">
        <v>216</v>
      </c>
      <c r="O4" s="19"/>
      <c r="AI4" s="21" t="s">
        <v>275</v>
      </c>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3"/>
      <c r="BQ4" s="55"/>
      <c r="BR4" s="54"/>
      <c r="BS4" s="54"/>
      <c r="BT4" s="54"/>
      <c r="BU4" s="54"/>
      <c r="BV4" s="54"/>
      <c r="BW4" s="54"/>
      <c r="BX4" s="99"/>
      <c r="BY4" s="53" t="s">
        <v>316</v>
      </c>
      <c r="BZ4" s="54"/>
      <c r="CA4" s="54"/>
      <c r="CB4" s="54"/>
      <c r="CC4" s="54"/>
      <c r="CD4" s="54"/>
      <c r="CE4" s="54"/>
      <c r="CF4" s="54"/>
      <c r="CG4" s="54"/>
      <c r="CH4" s="54"/>
      <c r="CI4" s="54"/>
      <c r="CJ4" s="54"/>
      <c r="CK4" s="54"/>
      <c r="CL4" s="54"/>
      <c r="CM4" s="99"/>
      <c r="CN4" s="53" t="s">
        <v>317</v>
      </c>
      <c r="CO4" s="54"/>
      <c r="CP4" s="54"/>
      <c r="CQ4" s="54"/>
      <c r="CR4" s="54"/>
      <c r="CS4" s="85"/>
      <c r="CT4" s="100"/>
      <c r="CU4" s="100"/>
      <c r="CV4" s="100"/>
      <c r="CW4" s="100"/>
      <c r="CX4" s="100"/>
      <c r="CY4" s="101"/>
      <c r="CZ4" s="102" t="s">
        <v>318</v>
      </c>
      <c r="DA4" s="100"/>
      <c r="DB4" s="100"/>
      <c r="DC4" s="100"/>
      <c r="DD4" s="100"/>
      <c r="DE4" s="100"/>
      <c r="DF4" s="100"/>
      <c r="DG4" s="72"/>
      <c r="DI4" s="13" t="s">
        <v>306</v>
      </c>
      <c r="DJ4" s="13"/>
      <c r="DK4" s="13"/>
      <c r="DL4" s="13"/>
      <c r="DM4" s="13"/>
      <c r="DN4" s="13"/>
      <c r="DO4" s="13"/>
      <c r="DP4" s="13"/>
      <c r="DQ4" s="13"/>
      <c r="DR4" s="13"/>
      <c r="DS4" s="13"/>
      <c r="DT4" s="13"/>
      <c r="DU4" s="13"/>
      <c r="DV4" s="13"/>
      <c r="DW4" s="13"/>
      <c r="DX4" s="13"/>
      <c r="DY4" s="13"/>
      <c r="DZ4" s="13"/>
    </row>
    <row r="5" spans="1:130" ht="15.95" customHeight="1">
      <c r="A5" s="1" t="s">
        <v>267</v>
      </c>
      <c r="P5" s="19"/>
      <c r="AB5" s="1" t="s">
        <v>217</v>
      </c>
      <c r="AI5" s="21"/>
      <c r="AJ5" s="8"/>
      <c r="AK5" s="20"/>
      <c r="AL5" s="8"/>
      <c r="AN5" s="8"/>
      <c r="AO5" s="8"/>
      <c r="AP5" s="8"/>
      <c r="AQ5" s="8"/>
      <c r="AR5" s="8"/>
      <c r="AS5" s="8"/>
      <c r="AT5" s="82"/>
      <c r="AU5" s="82"/>
      <c r="AV5" s="8"/>
      <c r="AW5" s="8"/>
      <c r="AX5" s="8"/>
      <c r="AY5" s="8"/>
      <c r="AZ5" s="8"/>
      <c r="BA5" s="8"/>
      <c r="BB5" s="8"/>
      <c r="BC5" s="8"/>
      <c r="BD5" s="8"/>
      <c r="BE5" s="8"/>
      <c r="BF5" s="8"/>
      <c r="BG5" s="8"/>
      <c r="BH5" s="8"/>
      <c r="BI5" s="8"/>
      <c r="BJ5" s="8"/>
      <c r="BK5" s="8"/>
      <c r="BL5" s="8"/>
      <c r="BM5" s="8"/>
      <c r="BN5" s="83"/>
      <c r="BQ5" s="554" t="s">
        <v>307</v>
      </c>
      <c r="BR5" s="402"/>
      <c r="BS5" s="402"/>
      <c r="BT5" s="402"/>
      <c r="BU5" s="402"/>
      <c r="BV5" s="548" t="s">
        <v>253</v>
      </c>
      <c r="BW5" s="549"/>
      <c r="BX5" s="550"/>
      <c r="BY5" s="547" t="s">
        <v>312</v>
      </c>
      <c r="BZ5" s="547"/>
      <c r="CA5" s="547"/>
      <c r="CB5" s="538" t="s">
        <v>315</v>
      </c>
      <c r="CC5" s="539"/>
      <c r="CD5" s="539"/>
      <c r="CE5" s="540"/>
      <c r="CF5" s="544" t="s">
        <v>308</v>
      </c>
      <c r="CG5" s="544"/>
      <c r="CH5" s="544"/>
      <c r="CI5" s="544"/>
      <c r="CJ5" s="538" t="s">
        <v>551</v>
      </c>
      <c r="CK5" s="539"/>
      <c r="CL5" s="539"/>
      <c r="CM5" s="540"/>
      <c r="CN5" s="542" t="s">
        <v>552</v>
      </c>
      <c r="CO5" s="542"/>
      <c r="CP5" s="542"/>
      <c r="CQ5" s="542"/>
      <c r="CR5" s="538" t="s">
        <v>553</v>
      </c>
      <c r="CS5" s="539"/>
      <c r="CT5" s="539"/>
      <c r="CU5" s="540"/>
      <c r="CV5" s="542" t="s">
        <v>554</v>
      </c>
      <c r="CW5" s="542"/>
      <c r="CX5" s="542"/>
      <c r="CY5" s="542"/>
      <c r="CZ5" s="538" t="s">
        <v>555</v>
      </c>
      <c r="DA5" s="539"/>
      <c r="DB5" s="539"/>
      <c r="DC5" s="540"/>
      <c r="DD5" s="542" t="s">
        <v>556</v>
      </c>
      <c r="DE5" s="542"/>
      <c r="DF5" s="542"/>
      <c r="DG5" s="545"/>
      <c r="DH5" s="13"/>
      <c r="DI5" s="13"/>
      <c r="DJ5" s="13"/>
      <c r="DK5" s="13"/>
      <c r="DL5" s="13"/>
      <c r="DM5" s="13"/>
      <c r="DN5" s="13"/>
      <c r="DO5" s="13"/>
      <c r="DP5" s="13"/>
      <c r="DQ5" s="13"/>
      <c r="DR5" s="13"/>
      <c r="DS5" s="13"/>
      <c r="DT5" s="13"/>
      <c r="DU5" s="13"/>
      <c r="DV5" s="13"/>
      <c r="DW5" s="13"/>
      <c r="DX5" s="13"/>
      <c r="DY5" s="13"/>
      <c r="DZ5" s="13"/>
    </row>
    <row r="6" spans="1:130" ht="15.95" customHeight="1" thickBot="1">
      <c r="AI6" s="21" t="s">
        <v>276</v>
      </c>
      <c r="AJ6" s="21"/>
      <c r="AK6" s="21"/>
      <c r="AL6" s="8"/>
      <c r="AM6" s="8"/>
      <c r="AN6" s="8"/>
      <c r="AO6" s="8"/>
      <c r="AP6" s="8"/>
      <c r="AQ6" s="8"/>
      <c r="AR6" s="8"/>
      <c r="AS6" s="8"/>
      <c r="AT6" s="82"/>
      <c r="AU6" s="82"/>
      <c r="AV6" s="8"/>
      <c r="AW6" s="8"/>
      <c r="AX6" s="8"/>
      <c r="AY6" s="8"/>
      <c r="AZ6" s="8"/>
      <c r="BA6" s="8"/>
      <c r="BB6" s="8"/>
      <c r="BC6" s="8"/>
      <c r="BD6" s="8"/>
      <c r="BE6" s="8"/>
      <c r="BF6" s="8"/>
      <c r="BG6" s="8"/>
      <c r="BH6" s="8"/>
      <c r="BI6" s="8"/>
      <c r="BJ6" s="8"/>
      <c r="BK6" s="8"/>
      <c r="BL6" s="8"/>
      <c r="BM6" s="8"/>
      <c r="BN6" s="83"/>
      <c r="BQ6" s="554"/>
      <c r="BR6" s="402"/>
      <c r="BS6" s="402"/>
      <c r="BT6" s="402"/>
      <c r="BU6" s="402"/>
      <c r="BV6" s="551"/>
      <c r="BW6" s="552"/>
      <c r="BX6" s="553"/>
      <c r="BY6" s="547"/>
      <c r="BZ6" s="547"/>
      <c r="CA6" s="547"/>
      <c r="CB6" s="541"/>
      <c r="CC6" s="542"/>
      <c r="CD6" s="542"/>
      <c r="CE6" s="543"/>
      <c r="CF6" s="544"/>
      <c r="CG6" s="544"/>
      <c r="CH6" s="544"/>
      <c r="CI6" s="544"/>
      <c r="CJ6" s="541"/>
      <c r="CK6" s="542"/>
      <c r="CL6" s="542"/>
      <c r="CM6" s="543"/>
      <c r="CN6" s="542"/>
      <c r="CO6" s="542"/>
      <c r="CP6" s="542"/>
      <c r="CQ6" s="542"/>
      <c r="CR6" s="541"/>
      <c r="CS6" s="542"/>
      <c r="CT6" s="542"/>
      <c r="CU6" s="543"/>
      <c r="CV6" s="542"/>
      <c r="CW6" s="542"/>
      <c r="CX6" s="542"/>
      <c r="CY6" s="542"/>
      <c r="CZ6" s="541"/>
      <c r="DA6" s="542"/>
      <c r="DB6" s="542"/>
      <c r="DC6" s="543"/>
      <c r="DD6" s="542"/>
      <c r="DE6" s="542"/>
      <c r="DF6" s="542"/>
      <c r="DG6" s="545"/>
      <c r="DH6" s="13"/>
      <c r="DI6" s="13"/>
      <c r="DJ6" s="13"/>
      <c r="DK6" s="13"/>
      <c r="DL6" s="13"/>
      <c r="DM6" s="13"/>
      <c r="DN6" s="13"/>
      <c r="DO6" s="13"/>
      <c r="DP6" s="13"/>
      <c r="DQ6" s="13"/>
      <c r="DR6" s="13"/>
      <c r="DS6" s="13"/>
      <c r="DT6" s="13"/>
      <c r="DU6" s="13"/>
      <c r="DV6" s="13"/>
      <c r="DW6" s="13"/>
      <c r="DX6" s="13"/>
      <c r="DY6" s="13"/>
      <c r="DZ6" s="13"/>
    </row>
    <row r="7" spans="1:130" ht="15.95" customHeight="1">
      <c r="A7" s="1" t="s">
        <v>218</v>
      </c>
      <c r="AI7" s="689" t="s">
        <v>277</v>
      </c>
      <c r="AJ7" s="690"/>
      <c r="AK7" s="690"/>
      <c r="AL7" s="690"/>
      <c r="AM7" s="690"/>
      <c r="AN7" s="691"/>
      <c r="AO7" s="692" t="s">
        <v>278</v>
      </c>
      <c r="AP7" s="693"/>
      <c r="AQ7" s="693"/>
      <c r="AR7" s="693"/>
      <c r="AS7" s="693"/>
      <c r="AT7" s="693"/>
      <c r="AU7" s="693"/>
      <c r="AV7" s="693"/>
      <c r="AW7" s="693"/>
      <c r="AX7" s="693"/>
      <c r="AY7" s="693"/>
      <c r="AZ7" s="693"/>
      <c r="BA7" s="693"/>
      <c r="BB7" s="693"/>
      <c r="BC7" s="693"/>
      <c r="BD7" s="693"/>
      <c r="BE7" s="693"/>
      <c r="BF7" s="693"/>
      <c r="BG7" s="693"/>
      <c r="BH7" s="693"/>
      <c r="BI7" s="693"/>
      <c r="BJ7" s="693"/>
      <c r="BK7" s="693"/>
      <c r="BL7" s="693"/>
      <c r="BM7" s="693"/>
      <c r="BN7" s="694"/>
      <c r="BQ7" s="554"/>
      <c r="BR7" s="402"/>
      <c r="BS7" s="402"/>
      <c r="BT7" s="402"/>
      <c r="BU7" s="402"/>
      <c r="BV7" s="551"/>
      <c r="BW7" s="552"/>
      <c r="BX7" s="553"/>
      <c r="BY7" s="547"/>
      <c r="BZ7" s="547"/>
      <c r="CA7" s="547"/>
      <c r="CB7" s="541"/>
      <c r="CC7" s="542"/>
      <c r="CD7" s="542"/>
      <c r="CE7" s="543"/>
      <c r="CF7" s="544"/>
      <c r="CG7" s="544"/>
      <c r="CH7" s="544"/>
      <c r="CI7" s="544"/>
      <c r="CJ7" s="541"/>
      <c r="CK7" s="542"/>
      <c r="CL7" s="542"/>
      <c r="CM7" s="543"/>
      <c r="CN7" s="542"/>
      <c r="CO7" s="542"/>
      <c r="CP7" s="542"/>
      <c r="CQ7" s="542"/>
      <c r="CR7" s="541"/>
      <c r="CS7" s="542"/>
      <c r="CT7" s="542"/>
      <c r="CU7" s="543"/>
      <c r="CV7" s="542"/>
      <c r="CW7" s="542"/>
      <c r="CX7" s="542"/>
      <c r="CY7" s="542"/>
      <c r="CZ7" s="541"/>
      <c r="DA7" s="542"/>
      <c r="DB7" s="542"/>
      <c r="DC7" s="543"/>
      <c r="DD7" s="542"/>
      <c r="DE7" s="542"/>
      <c r="DF7" s="542"/>
      <c r="DG7" s="545"/>
      <c r="DH7" s="13"/>
      <c r="DI7" s="13"/>
      <c r="DJ7" s="13"/>
      <c r="DK7" s="13"/>
      <c r="DL7" s="13"/>
      <c r="DM7" s="13"/>
      <c r="DN7" s="13"/>
      <c r="DO7" s="13"/>
      <c r="DP7" s="13"/>
      <c r="DQ7" s="13"/>
      <c r="DR7" s="13"/>
      <c r="DS7" s="13"/>
      <c r="DT7" s="13"/>
      <c r="DU7" s="13"/>
      <c r="DV7" s="13"/>
      <c r="DW7" s="13"/>
      <c r="DX7" s="13"/>
      <c r="DY7" s="13"/>
      <c r="DZ7" s="13"/>
    </row>
    <row r="8" spans="1:130" ht="15.95" customHeight="1">
      <c r="A8" s="1" t="s">
        <v>219</v>
      </c>
      <c r="AI8" s="437" t="s">
        <v>279</v>
      </c>
      <c r="AJ8" s="605"/>
      <c r="AK8" s="605"/>
      <c r="AL8" s="436" t="s">
        <v>280</v>
      </c>
      <c r="AM8" s="436"/>
      <c r="AN8" s="436"/>
      <c r="AO8" s="697" t="s">
        <v>550</v>
      </c>
      <c r="AP8" s="698"/>
      <c r="AQ8" s="698"/>
      <c r="AR8" s="698"/>
      <c r="AS8" s="698"/>
      <c r="AT8" s="698"/>
      <c r="AU8" s="698"/>
      <c r="AV8" s="698"/>
      <c r="AW8" s="698"/>
      <c r="AX8" s="698"/>
      <c r="AY8" s="382" t="s">
        <v>287</v>
      </c>
      <c r="AZ8" s="184"/>
      <c r="BA8" s="184"/>
      <c r="BB8" s="184"/>
      <c r="BC8" s="184"/>
      <c r="BD8" s="184"/>
      <c r="BE8" s="184"/>
      <c r="BF8" s="184"/>
      <c r="BG8" s="184"/>
      <c r="BH8" s="184"/>
      <c r="BI8" s="184"/>
      <c r="BJ8" s="184"/>
      <c r="BK8" s="184"/>
      <c r="BL8" s="184"/>
      <c r="BM8" s="184"/>
      <c r="BN8" s="595"/>
      <c r="BQ8" s="554"/>
      <c r="BR8" s="402"/>
      <c r="BS8" s="402"/>
      <c r="BT8" s="402"/>
      <c r="BU8" s="402"/>
      <c r="BV8" s="551"/>
      <c r="BW8" s="552"/>
      <c r="BX8" s="553"/>
      <c r="BY8" s="547"/>
      <c r="BZ8" s="547"/>
      <c r="CA8" s="547"/>
      <c r="CB8" s="541"/>
      <c r="CC8" s="542"/>
      <c r="CD8" s="542"/>
      <c r="CE8" s="543"/>
      <c r="CF8" s="544"/>
      <c r="CG8" s="544"/>
      <c r="CH8" s="544"/>
      <c r="CI8" s="544"/>
      <c r="CJ8" s="541"/>
      <c r="CK8" s="542"/>
      <c r="CL8" s="542"/>
      <c r="CM8" s="543"/>
      <c r="CN8" s="542"/>
      <c r="CO8" s="542"/>
      <c r="CP8" s="542"/>
      <c r="CQ8" s="542"/>
      <c r="CR8" s="541"/>
      <c r="CS8" s="542"/>
      <c r="CT8" s="542"/>
      <c r="CU8" s="543"/>
      <c r="CV8" s="542"/>
      <c r="CW8" s="542"/>
      <c r="CX8" s="542"/>
      <c r="CY8" s="542"/>
      <c r="CZ8" s="541"/>
      <c r="DA8" s="542"/>
      <c r="DB8" s="542"/>
      <c r="DC8" s="543"/>
      <c r="DD8" s="542"/>
      <c r="DE8" s="542"/>
      <c r="DF8" s="542"/>
      <c r="DG8" s="545"/>
      <c r="DH8" s="13"/>
      <c r="DI8" s="13"/>
      <c r="DJ8" s="13"/>
      <c r="DK8" s="13"/>
      <c r="DL8" s="13"/>
      <c r="DM8" s="13"/>
      <c r="DN8" s="13"/>
      <c r="DO8" s="13"/>
      <c r="DP8" s="13"/>
      <c r="DQ8" s="13"/>
      <c r="DR8" s="13"/>
      <c r="DS8" s="13"/>
      <c r="DT8" s="13"/>
      <c r="DU8" s="13"/>
      <c r="DV8" s="13"/>
      <c r="DW8" s="13"/>
      <c r="DX8" s="13"/>
      <c r="DY8" s="13"/>
      <c r="DZ8" s="13"/>
    </row>
    <row r="9" spans="1:130" ht="15.95" customHeight="1" thickBot="1">
      <c r="A9" s="679" t="s">
        <v>220</v>
      </c>
      <c r="B9" s="680" t="s">
        <v>221</v>
      </c>
      <c r="C9" s="680"/>
      <c r="D9" s="441" t="s">
        <v>45</v>
      </c>
      <c r="E9" s="441"/>
      <c r="F9" s="441"/>
      <c r="G9" s="667" t="s">
        <v>222</v>
      </c>
      <c r="H9" s="441"/>
      <c r="I9" s="441"/>
      <c r="J9" s="441"/>
      <c r="K9" s="441"/>
      <c r="L9" s="441" t="s">
        <v>46</v>
      </c>
      <c r="M9" s="441"/>
      <c r="N9" s="441"/>
      <c r="O9" s="441"/>
      <c r="P9" s="441"/>
      <c r="Q9" s="441"/>
      <c r="R9" s="441"/>
      <c r="S9" s="441"/>
      <c r="T9" s="441"/>
      <c r="U9" s="441"/>
      <c r="V9" s="441"/>
      <c r="W9" s="441" t="s">
        <v>47</v>
      </c>
      <c r="X9" s="441"/>
      <c r="Y9" s="441"/>
      <c r="Z9" s="441"/>
      <c r="AA9" s="441"/>
      <c r="AB9" s="441"/>
      <c r="AC9" s="441"/>
      <c r="AD9" s="441"/>
      <c r="AE9" s="441"/>
      <c r="AF9" s="441"/>
      <c r="AG9" s="441"/>
      <c r="AH9" s="18"/>
      <c r="AI9" s="604"/>
      <c r="AJ9" s="605"/>
      <c r="AK9" s="605"/>
      <c r="AL9" s="436"/>
      <c r="AM9" s="436"/>
      <c r="AN9" s="436"/>
      <c r="AO9" s="698"/>
      <c r="AP9" s="698"/>
      <c r="AQ9" s="698"/>
      <c r="AR9" s="698"/>
      <c r="AS9" s="698"/>
      <c r="AT9" s="698"/>
      <c r="AU9" s="698"/>
      <c r="AV9" s="698"/>
      <c r="AW9" s="698"/>
      <c r="AX9" s="698"/>
      <c r="AY9" s="569"/>
      <c r="AZ9" s="570"/>
      <c r="BA9" s="570"/>
      <c r="BB9" s="570"/>
      <c r="BC9" s="570"/>
      <c r="BD9" s="570"/>
      <c r="BE9" s="570"/>
      <c r="BF9" s="570"/>
      <c r="BG9" s="570"/>
      <c r="BH9" s="570"/>
      <c r="BI9" s="570"/>
      <c r="BJ9" s="570"/>
      <c r="BK9" s="570"/>
      <c r="BL9" s="570"/>
      <c r="BM9" s="570"/>
      <c r="BN9" s="596"/>
      <c r="BQ9" s="103"/>
      <c r="BV9" s="394" t="s">
        <v>284</v>
      </c>
      <c r="BW9" s="395"/>
      <c r="BX9" s="396"/>
      <c r="BY9" s="547"/>
      <c r="BZ9" s="547"/>
      <c r="CA9" s="547"/>
      <c r="CB9" s="5"/>
      <c r="CC9" s="33"/>
      <c r="CD9" s="33"/>
      <c r="CE9" s="34"/>
      <c r="CJ9" s="394" t="s">
        <v>313</v>
      </c>
      <c r="CK9" s="395"/>
      <c r="CL9" s="395"/>
      <c r="CM9" s="396"/>
      <c r="CN9" s="402" t="s">
        <v>313</v>
      </c>
      <c r="CO9" s="402"/>
      <c r="CP9" s="402"/>
      <c r="CQ9" s="402"/>
      <c r="CR9" s="394" t="s">
        <v>313</v>
      </c>
      <c r="CS9" s="395"/>
      <c r="CT9" s="395"/>
      <c r="CU9" s="396"/>
      <c r="CV9" s="402" t="s">
        <v>313</v>
      </c>
      <c r="CW9" s="402"/>
      <c r="CX9" s="402"/>
      <c r="CY9" s="402"/>
      <c r="CZ9" s="394" t="s">
        <v>313</v>
      </c>
      <c r="DA9" s="395"/>
      <c r="DB9" s="395"/>
      <c r="DC9" s="396"/>
      <c r="DD9" s="402" t="s">
        <v>314</v>
      </c>
      <c r="DE9" s="402"/>
      <c r="DF9" s="402"/>
      <c r="DG9" s="546"/>
      <c r="DH9" s="52"/>
      <c r="DI9" s="13"/>
      <c r="DJ9" s="13"/>
      <c r="DK9" s="13"/>
      <c r="DL9" s="13"/>
      <c r="DM9" s="13"/>
      <c r="DN9" s="13"/>
      <c r="DO9" s="13"/>
      <c r="DP9" s="13"/>
      <c r="DQ9" s="13"/>
      <c r="DR9" s="13"/>
      <c r="DS9" s="13"/>
      <c r="DT9" s="13"/>
      <c r="DU9" s="13"/>
      <c r="DV9" s="13"/>
      <c r="DW9" s="13"/>
      <c r="DX9" s="13"/>
      <c r="DY9" s="13"/>
      <c r="DZ9" s="13"/>
    </row>
    <row r="10" spans="1:130" ht="15.95" customHeight="1" thickBot="1">
      <c r="A10" s="679"/>
      <c r="B10" s="680"/>
      <c r="C10" s="680"/>
      <c r="D10" s="441"/>
      <c r="E10" s="441"/>
      <c r="F10" s="441"/>
      <c r="G10" s="441"/>
      <c r="H10" s="441"/>
      <c r="I10" s="441"/>
      <c r="J10" s="441"/>
      <c r="K10" s="441"/>
      <c r="L10" s="678" t="s">
        <v>266</v>
      </c>
      <c r="M10" s="567"/>
      <c r="N10" s="678" t="s">
        <v>265</v>
      </c>
      <c r="O10" s="567"/>
      <c r="P10" s="678" t="s">
        <v>264</v>
      </c>
      <c r="Q10" s="567"/>
      <c r="R10" s="678" t="s">
        <v>263</v>
      </c>
      <c r="S10" s="567"/>
      <c r="T10" s="678" t="s">
        <v>268</v>
      </c>
      <c r="U10" s="678"/>
      <c r="V10" s="567"/>
      <c r="W10" s="678" t="s">
        <v>262</v>
      </c>
      <c r="X10" s="567"/>
      <c r="Y10" s="678" t="s">
        <v>261</v>
      </c>
      <c r="Z10" s="567"/>
      <c r="AA10" s="683" t="s">
        <v>260</v>
      </c>
      <c r="AB10" s="684"/>
      <c r="AC10" s="684" t="s">
        <v>223</v>
      </c>
      <c r="AD10" s="684"/>
      <c r="AE10" s="683" t="s">
        <v>259</v>
      </c>
      <c r="AF10" s="683"/>
      <c r="AG10" s="684"/>
      <c r="AH10" s="86"/>
      <c r="AI10" s="604"/>
      <c r="AJ10" s="605"/>
      <c r="AK10" s="605"/>
      <c r="AL10" s="436"/>
      <c r="AM10" s="436"/>
      <c r="AN10" s="436"/>
      <c r="AO10" s="698"/>
      <c r="AP10" s="698"/>
      <c r="AQ10" s="698"/>
      <c r="AR10" s="698"/>
      <c r="AS10" s="698"/>
      <c r="AT10" s="698"/>
      <c r="AU10" s="698"/>
      <c r="AV10" s="698"/>
      <c r="AW10" s="698"/>
      <c r="AX10" s="698"/>
      <c r="AY10" s="569"/>
      <c r="AZ10" s="570"/>
      <c r="BA10" s="570"/>
      <c r="BB10" s="570"/>
      <c r="BC10" s="570"/>
      <c r="BD10" s="570"/>
      <c r="BE10" s="570"/>
      <c r="BF10" s="570"/>
      <c r="BG10" s="570"/>
      <c r="BH10" s="570"/>
      <c r="BI10" s="570"/>
      <c r="BJ10" s="570"/>
      <c r="BK10" s="570"/>
      <c r="BL10" s="570"/>
      <c r="BM10" s="570"/>
      <c r="BN10" s="596"/>
      <c r="BQ10" s="555" t="s">
        <v>309</v>
      </c>
      <c r="BR10" s="438"/>
      <c r="BS10" s="438"/>
      <c r="BT10" s="438"/>
      <c r="BU10" s="438"/>
      <c r="BV10" s="558">
        <v>12000</v>
      </c>
      <c r="BW10" s="559"/>
      <c r="BX10" s="559"/>
      <c r="BY10" s="458">
        <v>10</v>
      </c>
      <c r="BZ10" s="458"/>
      <c r="CA10" s="458"/>
      <c r="CB10" s="522">
        <f>BV10*BY10</f>
        <v>120000</v>
      </c>
      <c r="CC10" s="523"/>
      <c r="CD10" s="523"/>
      <c r="CE10" s="524"/>
      <c r="CF10" s="14" t="s">
        <v>6</v>
      </c>
      <c r="CG10" s="532">
        <f>ROUND(CB10/CB16*10000,0)</f>
        <v>7472</v>
      </c>
      <c r="CH10" s="532"/>
      <c r="CI10" s="533"/>
      <c r="CJ10" s="512">
        <f>ROUND($CJ$16*CG10/10000,0)</f>
        <v>3736</v>
      </c>
      <c r="CK10" s="493"/>
      <c r="CL10" s="493"/>
      <c r="CM10" s="493"/>
      <c r="CN10" s="94" t="s">
        <v>26</v>
      </c>
      <c r="CO10" s="517">
        <f>ROUND(BV10/BV16*CN16,0)</f>
        <v>1047</v>
      </c>
      <c r="CP10" s="517"/>
      <c r="CQ10" s="518"/>
      <c r="CR10" s="512">
        <f>P46</f>
        <v>3900</v>
      </c>
      <c r="CS10" s="493"/>
      <c r="CT10" s="493"/>
      <c r="CU10" s="493"/>
      <c r="CV10" s="94" t="s">
        <v>28</v>
      </c>
      <c r="CW10" s="520">
        <f>CO10+CR10</f>
        <v>4947</v>
      </c>
      <c r="CX10" s="517"/>
      <c r="CY10" s="518"/>
      <c r="CZ10" s="98" t="s">
        <v>29</v>
      </c>
      <c r="DA10" s="516">
        <f>CJ10+CW10</f>
        <v>8683</v>
      </c>
      <c r="DB10" s="485"/>
      <c r="DC10" s="521"/>
      <c r="DD10" s="513">
        <v>724</v>
      </c>
      <c r="DE10" s="501"/>
      <c r="DF10" s="501"/>
      <c r="DG10" s="514"/>
      <c r="DH10" s="13"/>
      <c r="DI10" s="13"/>
      <c r="DJ10" s="13"/>
      <c r="DK10" s="13"/>
      <c r="DL10" s="13"/>
      <c r="DM10" s="13"/>
      <c r="DN10" s="13"/>
      <c r="DO10" s="13"/>
      <c r="DP10" s="13"/>
      <c r="DQ10" s="13"/>
      <c r="DR10" s="13"/>
      <c r="DS10" s="13"/>
      <c r="DT10" s="13"/>
      <c r="DU10" s="13"/>
      <c r="DV10" s="13"/>
      <c r="DW10" s="13"/>
      <c r="DX10" s="13"/>
      <c r="DY10" s="13"/>
      <c r="DZ10" s="13"/>
    </row>
    <row r="11" spans="1:130" ht="15.95" customHeight="1" thickBot="1">
      <c r="A11" s="679"/>
      <c r="B11" s="680"/>
      <c r="C11" s="680"/>
      <c r="D11" s="441"/>
      <c r="E11" s="441"/>
      <c r="F11" s="441"/>
      <c r="G11" s="441"/>
      <c r="H11" s="441"/>
      <c r="I11" s="441"/>
      <c r="J11" s="441"/>
      <c r="K11" s="441"/>
      <c r="L11" s="567"/>
      <c r="M11" s="567"/>
      <c r="N11" s="567"/>
      <c r="O11" s="567"/>
      <c r="P11" s="567"/>
      <c r="Q11" s="567"/>
      <c r="R11" s="567"/>
      <c r="S11" s="567"/>
      <c r="T11" s="567"/>
      <c r="U11" s="567"/>
      <c r="V11" s="567"/>
      <c r="W11" s="567"/>
      <c r="X11" s="567"/>
      <c r="Y11" s="567"/>
      <c r="Z11" s="567"/>
      <c r="AA11" s="684"/>
      <c r="AB11" s="684"/>
      <c r="AC11" s="684"/>
      <c r="AD11" s="684"/>
      <c r="AE11" s="684"/>
      <c r="AF11" s="684"/>
      <c r="AG11" s="684"/>
      <c r="AH11" s="86"/>
      <c r="AI11" s="604"/>
      <c r="AJ11" s="605"/>
      <c r="AK11" s="605"/>
      <c r="AL11" s="436"/>
      <c r="AM11" s="436"/>
      <c r="AN11" s="436"/>
      <c r="AO11" s="698"/>
      <c r="AP11" s="698"/>
      <c r="AQ11" s="698"/>
      <c r="AR11" s="698"/>
      <c r="AS11" s="698"/>
      <c r="AT11" s="698"/>
      <c r="AU11" s="698"/>
      <c r="AV11" s="698"/>
      <c r="AW11" s="698"/>
      <c r="AX11" s="698"/>
      <c r="AY11" s="569"/>
      <c r="AZ11" s="570"/>
      <c r="BA11" s="570"/>
      <c r="BB11" s="570"/>
      <c r="BC11" s="570"/>
      <c r="BD11" s="570"/>
      <c r="BE11" s="570"/>
      <c r="BF11" s="570"/>
      <c r="BG11" s="570"/>
      <c r="BH11" s="570"/>
      <c r="BI11" s="570"/>
      <c r="BJ11" s="570"/>
      <c r="BK11" s="570"/>
      <c r="BL11" s="570"/>
      <c r="BM11" s="570"/>
      <c r="BN11" s="596"/>
      <c r="BQ11" s="555"/>
      <c r="BR11" s="438"/>
      <c r="BS11" s="438"/>
      <c r="BT11" s="438"/>
      <c r="BU11" s="438"/>
      <c r="BV11" s="559"/>
      <c r="BW11" s="559"/>
      <c r="BX11" s="559"/>
      <c r="BY11" s="458"/>
      <c r="BZ11" s="458"/>
      <c r="CA11" s="458"/>
      <c r="CB11" s="523"/>
      <c r="CC11" s="523"/>
      <c r="CD11" s="523"/>
      <c r="CE11" s="523"/>
      <c r="CG11" s="534">
        <v>10000</v>
      </c>
      <c r="CH11" s="534"/>
      <c r="CI11" s="534"/>
      <c r="CJ11" s="495"/>
      <c r="CK11" s="485"/>
      <c r="CL11" s="485"/>
      <c r="CM11" s="485"/>
      <c r="CN11" s="95"/>
      <c r="CO11" s="497"/>
      <c r="CP11" s="497"/>
      <c r="CQ11" s="519"/>
      <c r="CR11" s="488"/>
      <c r="CS11" s="488"/>
      <c r="CT11" s="488"/>
      <c r="CU11" s="488"/>
      <c r="CV11" s="95"/>
      <c r="CW11" s="497"/>
      <c r="CX11" s="497"/>
      <c r="CY11" s="519"/>
      <c r="CZ11" s="95"/>
      <c r="DA11" s="497"/>
      <c r="DB11" s="497"/>
      <c r="DC11" s="519"/>
      <c r="DD11" s="491"/>
      <c r="DE11" s="491"/>
      <c r="DF11" s="491"/>
      <c r="DG11" s="515"/>
      <c r="DH11" s="13"/>
      <c r="DI11" s="13"/>
      <c r="DJ11" s="13"/>
      <c r="DK11" s="13"/>
      <c r="DL11" s="13"/>
      <c r="DM11" s="13"/>
      <c r="DN11" s="13"/>
      <c r="DO11" s="13"/>
      <c r="DP11" s="13"/>
      <c r="DQ11" s="13"/>
    </row>
    <row r="12" spans="1:130" ht="15.95" customHeight="1">
      <c r="A12" s="679"/>
      <c r="B12" s="680"/>
      <c r="C12" s="680"/>
      <c r="D12" s="441"/>
      <c r="E12" s="441"/>
      <c r="F12" s="441"/>
      <c r="G12" s="441"/>
      <c r="H12" s="441"/>
      <c r="I12" s="441"/>
      <c r="J12" s="441"/>
      <c r="K12" s="441"/>
      <c r="L12" s="567"/>
      <c r="M12" s="567"/>
      <c r="N12" s="567"/>
      <c r="O12" s="567"/>
      <c r="P12" s="567"/>
      <c r="Q12" s="567"/>
      <c r="R12" s="567"/>
      <c r="S12" s="567"/>
      <c r="T12" s="567"/>
      <c r="U12" s="567"/>
      <c r="V12" s="567"/>
      <c r="W12" s="567"/>
      <c r="X12" s="567"/>
      <c r="Y12" s="567"/>
      <c r="Z12" s="567"/>
      <c r="AA12" s="684"/>
      <c r="AB12" s="684"/>
      <c r="AC12" s="684"/>
      <c r="AD12" s="684"/>
      <c r="AE12" s="684"/>
      <c r="AF12" s="684"/>
      <c r="AG12" s="684"/>
      <c r="AH12" s="86"/>
      <c r="AI12" s="604"/>
      <c r="AJ12" s="605"/>
      <c r="AK12" s="605"/>
      <c r="AL12" s="436"/>
      <c r="AM12" s="436"/>
      <c r="AN12" s="436"/>
      <c r="AO12" s="567" t="s">
        <v>130</v>
      </c>
      <c r="AP12" s="567"/>
      <c r="AQ12" s="567"/>
      <c r="AR12" s="567" t="s">
        <v>281</v>
      </c>
      <c r="AS12" s="567"/>
      <c r="AT12" s="567"/>
      <c r="AU12" s="567" t="s">
        <v>282</v>
      </c>
      <c r="AV12" s="567"/>
      <c r="AW12" s="567"/>
      <c r="AX12" s="567"/>
      <c r="AY12" s="600"/>
      <c r="AZ12" s="410"/>
      <c r="BA12" s="410"/>
      <c r="BB12" s="410"/>
      <c r="BC12" s="410"/>
      <c r="BD12" s="410"/>
      <c r="BE12" s="410"/>
      <c r="BF12" s="410"/>
      <c r="BG12" s="410"/>
      <c r="BH12" s="410"/>
      <c r="BI12" s="410"/>
      <c r="BJ12" s="410"/>
      <c r="BK12" s="410"/>
      <c r="BL12" s="410"/>
      <c r="BM12" s="410"/>
      <c r="BN12" s="601"/>
      <c r="BQ12" s="555" t="s">
        <v>311</v>
      </c>
      <c r="BR12" s="438"/>
      <c r="BS12" s="438"/>
      <c r="BT12" s="438"/>
      <c r="BU12" s="438"/>
      <c r="BV12" s="558">
        <v>2000</v>
      </c>
      <c r="BW12" s="559"/>
      <c r="BX12" s="559"/>
      <c r="BY12" s="458">
        <v>8</v>
      </c>
      <c r="BZ12" s="458"/>
      <c r="CA12" s="458"/>
      <c r="CB12" s="492">
        <f>BV12*BY12</f>
        <v>16000</v>
      </c>
      <c r="CC12" s="512"/>
      <c r="CD12" s="512"/>
      <c r="CE12" s="525"/>
      <c r="CF12" s="31"/>
      <c r="CG12" s="429">
        <f>ROUND(CB12/CB16*10000,0)</f>
        <v>996</v>
      </c>
      <c r="CH12" s="429"/>
      <c r="CI12" s="429"/>
      <c r="CJ12" s="94" t="s">
        <v>7</v>
      </c>
      <c r="CK12" s="517">
        <f>ROUND($CJ$16*CG12/10000,0)</f>
        <v>498</v>
      </c>
      <c r="CL12" s="517"/>
      <c r="CM12" s="518"/>
      <c r="CN12" s="96" t="s">
        <v>27</v>
      </c>
      <c r="CO12" s="517">
        <f>ROUND(BV12/BV16*CN16,0)</f>
        <v>174</v>
      </c>
      <c r="CP12" s="517"/>
      <c r="CQ12" s="518"/>
      <c r="CR12" s="490">
        <v>1000</v>
      </c>
      <c r="CS12" s="491"/>
      <c r="CT12" s="491"/>
      <c r="CU12" s="491"/>
      <c r="CV12" s="94" t="s">
        <v>41</v>
      </c>
      <c r="CW12" s="520">
        <f>CO12+CR12</f>
        <v>1174</v>
      </c>
      <c r="CX12" s="517"/>
      <c r="CY12" s="518"/>
      <c r="CZ12" s="516">
        <f>CK12+CW12</f>
        <v>1672</v>
      </c>
      <c r="DA12" s="485"/>
      <c r="DB12" s="485"/>
      <c r="DC12" s="485"/>
      <c r="DD12" s="94" t="s">
        <v>40</v>
      </c>
      <c r="DE12" s="517">
        <f>ROUND(CZ12/BV12*1000,0)</f>
        <v>836</v>
      </c>
      <c r="DF12" s="517"/>
      <c r="DG12" s="518"/>
      <c r="DH12" s="13"/>
      <c r="DI12" s="13"/>
      <c r="DJ12" s="13"/>
      <c r="DK12" s="13"/>
      <c r="DL12" s="13"/>
      <c r="DM12" s="13"/>
      <c r="DN12" s="13"/>
      <c r="DO12" s="13"/>
      <c r="DP12" s="13"/>
      <c r="DQ12" s="13"/>
    </row>
    <row r="13" spans="1:130" ht="15.95" customHeight="1" thickBot="1">
      <c r="A13" s="441">
        <v>1</v>
      </c>
      <c r="B13" s="441" t="s">
        <v>230</v>
      </c>
      <c r="C13" s="441"/>
      <c r="D13" s="678" t="s">
        <v>231</v>
      </c>
      <c r="E13" s="567"/>
      <c r="F13" s="567"/>
      <c r="G13" s="685" t="s">
        <v>229</v>
      </c>
      <c r="H13" s="438"/>
      <c r="I13" s="438"/>
      <c r="J13" s="438"/>
      <c r="K13" s="438"/>
      <c r="L13" s="530">
        <v>200</v>
      </c>
      <c r="M13" s="530"/>
      <c r="N13" s="441" t="s">
        <v>234</v>
      </c>
      <c r="O13" s="441"/>
      <c r="P13" s="441" t="s">
        <v>234</v>
      </c>
      <c r="Q13" s="441"/>
      <c r="R13" s="686">
        <v>1200</v>
      </c>
      <c r="S13" s="686"/>
      <c r="T13" s="529">
        <v>240000</v>
      </c>
      <c r="U13" s="529"/>
      <c r="V13" s="530"/>
      <c r="W13" s="530">
        <v>180</v>
      </c>
      <c r="X13" s="530"/>
      <c r="Y13" s="441" t="s">
        <v>234</v>
      </c>
      <c r="Z13" s="441"/>
      <c r="AA13" s="529">
        <v>244</v>
      </c>
      <c r="AB13" s="529"/>
      <c r="AC13" s="664">
        <v>0.4</v>
      </c>
      <c r="AD13" s="664"/>
      <c r="AE13" s="529">
        <v>17568</v>
      </c>
      <c r="AF13" s="529"/>
      <c r="AG13" s="530"/>
      <c r="AH13" s="17"/>
      <c r="AI13" s="604"/>
      <c r="AJ13" s="605"/>
      <c r="AK13" s="605"/>
      <c r="AL13" s="436"/>
      <c r="AM13" s="436"/>
      <c r="AN13" s="436"/>
      <c r="AO13" s="628" t="s">
        <v>283</v>
      </c>
      <c r="AP13" s="629"/>
      <c r="AQ13" s="630"/>
      <c r="AR13" s="653" t="s">
        <v>285</v>
      </c>
      <c r="AS13" s="654"/>
      <c r="AT13" s="655"/>
      <c r="AU13" s="628" t="s">
        <v>286</v>
      </c>
      <c r="AV13" s="629"/>
      <c r="AW13" s="629"/>
      <c r="AX13" s="630"/>
      <c r="AY13" s="628" t="s">
        <v>289</v>
      </c>
      <c r="AZ13" s="629"/>
      <c r="BA13" s="629"/>
      <c r="BB13" s="630"/>
      <c r="BC13" s="628" t="s">
        <v>290</v>
      </c>
      <c r="BD13" s="629"/>
      <c r="BE13" s="629"/>
      <c r="BF13" s="630"/>
      <c r="BG13" s="628" t="s">
        <v>291</v>
      </c>
      <c r="BH13" s="629"/>
      <c r="BI13" s="629"/>
      <c r="BJ13" s="630"/>
      <c r="BK13" s="628" t="s">
        <v>292</v>
      </c>
      <c r="BL13" s="629"/>
      <c r="BM13" s="629"/>
      <c r="BN13" s="634"/>
      <c r="BQ13" s="555"/>
      <c r="BR13" s="438"/>
      <c r="BS13" s="438"/>
      <c r="BT13" s="438"/>
      <c r="BU13" s="438"/>
      <c r="BV13" s="559"/>
      <c r="BW13" s="559"/>
      <c r="BX13" s="559"/>
      <c r="BY13" s="458"/>
      <c r="BZ13" s="458"/>
      <c r="CA13" s="458"/>
      <c r="CB13" s="526"/>
      <c r="CC13" s="527"/>
      <c r="CD13" s="527"/>
      <c r="CE13" s="528"/>
      <c r="CF13" s="33"/>
      <c r="CG13" s="430">
        <v>10000</v>
      </c>
      <c r="CH13" s="430"/>
      <c r="CI13" s="430"/>
      <c r="CJ13" s="95"/>
      <c r="CK13" s="497"/>
      <c r="CL13" s="497"/>
      <c r="CM13" s="519"/>
      <c r="CN13" s="97"/>
      <c r="CO13" s="497"/>
      <c r="CP13" s="497"/>
      <c r="CQ13" s="519"/>
      <c r="CR13" s="491"/>
      <c r="CS13" s="491"/>
      <c r="CT13" s="491"/>
      <c r="CU13" s="491"/>
      <c r="CV13" s="95"/>
      <c r="CW13" s="497"/>
      <c r="CX13" s="497"/>
      <c r="CY13" s="519"/>
      <c r="CZ13" s="488"/>
      <c r="DA13" s="488"/>
      <c r="DB13" s="488"/>
      <c r="DC13" s="488"/>
      <c r="DD13" s="95"/>
      <c r="DE13" s="497"/>
      <c r="DF13" s="497"/>
      <c r="DG13" s="519"/>
      <c r="DH13" s="13"/>
      <c r="DI13" s="13"/>
      <c r="DJ13" s="13"/>
      <c r="DK13" s="13"/>
      <c r="DL13" s="13"/>
      <c r="DM13" s="13"/>
      <c r="DN13" s="13"/>
      <c r="DO13" s="13"/>
      <c r="DP13" s="13"/>
      <c r="DQ13" s="13"/>
    </row>
    <row r="14" spans="1:130" ht="15.95" customHeight="1">
      <c r="A14" s="441"/>
      <c r="B14" s="441"/>
      <c r="C14" s="441"/>
      <c r="D14" s="567"/>
      <c r="E14" s="567"/>
      <c r="F14" s="567"/>
      <c r="G14" s="438"/>
      <c r="H14" s="438"/>
      <c r="I14" s="438"/>
      <c r="J14" s="438"/>
      <c r="K14" s="438"/>
      <c r="L14" s="530"/>
      <c r="M14" s="530"/>
      <c r="N14" s="441"/>
      <c r="O14" s="441"/>
      <c r="P14" s="441"/>
      <c r="Q14" s="441"/>
      <c r="R14" s="686"/>
      <c r="S14" s="686"/>
      <c r="T14" s="530"/>
      <c r="U14" s="530"/>
      <c r="V14" s="530"/>
      <c r="W14" s="530"/>
      <c r="X14" s="530"/>
      <c r="Y14" s="441"/>
      <c r="Z14" s="441"/>
      <c r="AA14" s="529"/>
      <c r="AB14" s="529"/>
      <c r="AC14" s="664"/>
      <c r="AD14" s="664"/>
      <c r="AE14" s="530"/>
      <c r="AF14" s="530"/>
      <c r="AG14" s="530"/>
      <c r="AH14" s="17"/>
      <c r="AI14" s="604"/>
      <c r="AJ14" s="605"/>
      <c r="AK14" s="605"/>
      <c r="AL14" s="436"/>
      <c r="AM14" s="436"/>
      <c r="AN14" s="436"/>
      <c r="AO14" s="631"/>
      <c r="AP14" s="632"/>
      <c r="AQ14" s="633"/>
      <c r="AR14" s="656"/>
      <c r="AS14" s="657"/>
      <c r="AT14" s="658"/>
      <c r="AU14" s="631"/>
      <c r="AV14" s="632"/>
      <c r="AW14" s="632"/>
      <c r="AX14" s="633"/>
      <c r="AY14" s="631"/>
      <c r="AZ14" s="632"/>
      <c r="BA14" s="632"/>
      <c r="BB14" s="633"/>
      <c r="BC14" s="631"/>
      <c r="BD14" s="632"/>
      <c r="BE14" s="632"/>
      <c r="BF14" s="633"/>
      <c r="BG14" s="631"/>
      <c r="BH14" s="632"/>
      <c r="BI14" s="632"/>
      <c r="BJ14" s="633"/>
      <c r="BK14" s="631"/>
      <c r="BL14" s="632"/>
      <c r="BM14" s="632"/>
      <c r="BN14" s="635"/>
      <c r="BQ14" s="555" t="s">
        <v>310</v>
      </c>
      <c r="BR14" s="438"/>
      <c r="BS14" s="438"/>
      <c r="BT14" s="438"/>
      <c r="BU14" s="438"/>
      <c r="BV14" s="558">
        <v>2050</v>
      </c>
      <c r="BW14" s="559"/>
      <c r="BX14" s="559"/>
      <c r="BY14" s="458">
        <v>12</v>
      </c>
      <c r="BZ14" s="458"/>
      <c r="CA14" s="458"/>
      <c r="CB14" s="492">
        <f>BV14*BY14</f>
        <v>24600</v>
      </c>
      <c r="CC14" s="512"/>
      <c r="CD14" s="512"/>
      <c r="CE14" s="525"/>
      <c r="CF14" s="31"/>
      <c r="CG14" s="537">
        <v>1532</v>
      </c>
      <c r="CH14" s="226"/>
      <c r="CI14" s="481"/>
      <c r="CJ14" s="484">
        <f>ROUND($CJ$16*CG14/10000,0)</f>
        <v>766</v>
      </c>
      <c r="CK14" s="485"/>
      <c r="CL14" s="485"/>
      <c r="CM14" s="486"/>
      <c r="CN14" s="490">
        <v>179</v>
      </c>
      <c r="CO14" s="491"/>
      <c r="CP14" s="491"/>
      <c r="CQ14" s="491"/>
      <c r="CR14" s="492">
        <f>P48</f>
        <v>1200</v>
      </c>
      <c r="CS14" s="493"/>
      <c r="CT14" s="493"/>
      <c r="CU14" s="494"/>
      <c r="CV14" s="484">
        <f>CN14+CR14</f>
        <v>1379</v>
      </c>
      <c r="CW14" s="485"/>
      <c r="CX14" s="485"/>
      <c r="CY14" s="486"/>
      <c r="CZ14" s="492">
        <f>CJ14+CV14</f>
        <v>2145</v>
      </c>
      <c r="DA14" s="493"/>
      <c r="DB14" s="493"/>
      <c r="DC14" s="493"/>
      <c r="DD14" s="94" t="s">
        <v>30</v>
      </c>
      <c r="DE14" s="473">
        <f>ROUND(CZ14/BV14*1000,0)</f>
        <v>1046</v>
      </c>
      <c r="DF14" s="473"/>
      <c r="DG14" s="474"/>
      <c r="DH14" s="13"/>
      <c r="DI14" s="13"/>
      <c r="DJ14" s="13"/>
      <c r="DK14" s="13"/>
      <c r="DL14" s="13"/>
      <c r="DM14" s="13"/>
      <c r="DN14" s="13"/>
      <c r="DO14" s="13"/>
      <c r="DP14" s="13"/>
      <c r="DQ14" s="13"/>
    </row>
    <row r="15" spans="1:130" ht="15.95" customHeight="1" thickBot="1">
      <c r="A15" s="441"/>
      <c r="B15" s="441"/>
      <c r="C15" s="441"/>
      <c r="D15" s="567"/>
      <c r="E15" s="567"/>
      <c r="F15" s="567"/>
      <c r="G15" s="438"/>
      <c r="H15" s="438"/>
      <c r="I15" s="438"/>
      <c r="J15" s="438"/>
      <c r="K15" s="438"/>
      <c r="L15" s="530"/>
      <c r="M15" s="530"/>
      <c r="N15" s="441"/>
      <c r="O15" s="441"/>
      <c r="P15" s="441"/>
      <c r="Q15" s="441"/>
      <c r="R15" s="686"/>
      <c r="S15" s="686"/>
      <c r="T15" s="530"/>
      <c r="U15" s="530"/>
      <c r="V15" s="530"/>
      <c r="W15" s="530"/>
      <c r="X15" s="530"/>
      <c r="Y15" s="441"/>
      <c r="Z15" s="441"/>
      <c r="AA15" s="529"/>
      <c r="AB15" s="529"/>
      <c r="AC15" s="664"/>
      <c r="AD15" s="664"/>
      <c r="AE15" s="530"/>
      <c r="AF15" s="530"/>
      <c r="AG15" s="530"/>
      <c r="AH15" s="17"/>
      <c r="AI15" s="604"/>
      <c r="AJ15" s="605"/>
      <c r="AK15" s="605"/>
      <c r="AL15" s="436"/>
      <c r="AM15" s="436"/>
      <c r="AN15" s="436"/>
      <c r="AO15" s="631"/>
      <c r="AP15" s="632"/>
      <c r="AQ15" s="633"/>
      <c r="AR15" s="656"/>
      <c r="AS15" s="657"/>
      <c r="AT15" s="658"/>
      <c r="AU15" s="631"/>
      <c r="AV15" s="632"/>
      <c r="AW15" s="632"/>
      <c r="AX15" s="633"/>
      <c r="AY15" s="631"/>
      <c r="AZ15" s="632"/>
      <c r="BA15" s="632"/>
      <c r="BB15" s="633"/>
      <c r="BC15" s="631"/>
      <c r="BD15" s="632"/>
      <c r="BE15" s="632"/>
      <c r="BF15" s="633"/>
      <c r="BG15" s="631"/>
      <c r="BH15" s="632"/>
      <c r="BI15" s="632"/>
      <c r="BJ15" s="633"/>
      <c r="BK15" s="631"/>
      <c r="BL15" s="632"/>
      <c r="BM15" s="632"/>
      <c r="BN15" s="635"/>
      <c r="BQ15" s="555"/>
      <c r="BR15" s="438"/>
      <c r="BS15" s="438"/>
      <c r="BT15" s="438"/>
      <c r="BU15" s="438"/>
      <c r="BV15" s="559"/>
      <c r="BW15" s="559"/>
      <c r="BX15" s="559"/>
      <c r="BY15" s="458"/>
      <c r="BZ15" s="458"/>
      <c r="CA15" s="458"/>
      <c r="CB15" s="526"/>
      <c r="CC15" s="527"/>
      <c r="CD15" s="527"/>
      <c r="CE15" s="528"/>
      <c r="CF15" s="33"/>
      <c r="CG15" s="430">
        <v>10000</v>
      </c>
      <c r="CH15" s="430"/>
      <c r="CI15" s="535"/>
      <c r="CJ15" s="487"/>
      <c r="CK15" s="488"/>
      <c r="CL15" s="488"/>
      <c r="CM15" s="489"/>
      <c r="CN15" s="491"/>
      <c r="CO15" s="491"/>
      <c r="CP15" s="491"/>
      <c r="CQ15" s="491"/>
      <c r="CR15" s="487"/>
      <c r="CS15" s="488"/>
      <c r="CT15" s="488"/>
      <c r="CU15" s="489"/>
      <c r="CV15" s="487"/>
      <c r="CW15" s="488"/>
      <c r="CX15" s="488"/>
      <c r="CY15" s="489"/>
      <c r="CZ15" s="495"/>
      <c r="DA15" s="485"/>
      <c r="DB15" s="485"/>
      <c r="DC15" s="485"/>
      <c r="DD15" s="95"/>
      <c r="DE15" s="457"/>
      <c r="DF15" s="457"/>
      <c r="DG15" s="475"/>
      <c r="DH15" s="13"/>
      <c r="DI15" s="13"/>
      <c r="DJ15" s="13"/>
      <c r="DK15" s="13"/>
      <c r="DL15" s="13"/>
      <c r="DM15" s="13"/>
      <c r="DN15" s="13"/>
      <c r="DO15" s="13"/>
      <c r="DP15" s="13"/>
      <c r="DQ15" s="13"/>
    </row>
    <row r="16" spans="1:130" ht="15.95" customHeight="1">
      <c r="A16" s="441"/>
      <c r="B16" s="441"/>
      <c r="C16" s="441"/>
      <c r="D16" s="567"/>
      <c r="E16" s="567"/>
      <c r="F16" s="567"/>
      <c r="G16" s="438"/>
      <c r="H16" s="438"/>
      <c r="I16" s="438"/>
      <c r="J16" s="438"/>
      <c r="K16" s="438"/>
      <c r="L16" s="530"/>
      <c r="M16" s="530"/>
      <c r="N16" s="441"/>
      <c r="O16" s="441"/>
      <c r="P16" s="441"/>
      <c r="Q16" s="441"/>
      <c r="R16" s="686"/>
      <c r="S16" s="686"/>
      <c r="T16" s="530"/>
      <c r="U16" s="530"/>
      <c r="V16" s="530"/>
      <c r="W16" s="530"/>
      <c r="X16" s="530"/>
      <c r="Y16" s="441"/>
      <c r="Z16" s="441"/>
      <c r="AA16" s="529"/>
      <c r="AB16" s="529"/>
      <c r="AC16" s="664"/>
      <c r="AD16" s="664"/>
      <c r="AE16" s="530"/>
      <c r="AF16" s="530"/>
      <c r="AG16" s="530"/>
      <c r="AH16" s="17"/>
      <c r="AI16" s="604"/>
      <c r="AJ16" s="605"/>
      <c r="AK16" s="605"/>
      <c r="AL16" s="436"/>
      <c r="AM16" s="436"/>
      <c r="AN16" s="436"/>
      <c r="AO16" s="591" t="s">
        <v>284</v>
      </c>
      <c r="AP16" s="592"/>
      <c r="AQ16" s="593"/>
      <c r="AR16" s="591" t="s">
        <v>284</v>
      </c>
      <c r="AS16" s="592"/>
      <c r="AT16" s="593"/>
      <c r="AU16" s="591" t="s">
        <v>284</v>
      </c>
      <c r="AV16" s="592"/>
      <c r="AW16" s="592"/>
      <c r="AX16" s="593"/>
      <c r="AY16" s="591" t="s">
        <v>288</v>
      </c>
      <c r="AZ16" s="592"/>
      <c r="BA16" s="592"/>
      <c r="BB16" s="593"/>
      <c r="BC16" s="591" t="s">
        <v>288</v>
      </c>
      <c r="BD16" s="592"/>
      <c r="BE16" s="592"/>
      <c r="BF16" s="593"/>
      <c r="BG16" s="591" t="s">
        <v>288</v>
      </c>
      <c r="BH16" s="592"/>
      <c r="BI16" s="592"/>
      <c r="BJ16" s="593"/>
      <c r="BK16" s="591" t="s">
        <v>288</v>
      </c>
      <c r="BL16" s="592"/>
      <c r="BM16" s="592"/>
      <c r="BN16" s="594"/>
      <c r="BQ16" s="555" t="s">
        <v>11</v>
      </c>
      <c r="BR16" s="438"/>
      <c r="BS16" s="438"/>
      <c r="BT16" s="438"/>
      <c r="BU16" s="438"/>
      <c r="BV16" s="558">
        <v>16050</v>
      </c>
      <c r="BW16" s="559"/>
      <c r="BX16" s="559"/>
      <c r="BY16" s="458"/>
      <c r="BZ16" s="458"/>
      <c r="CA16" s="458"/>
      <c r="CB16" s="529">
        <v>160600</v>
      </c>
      <c r="CC16" s="530"/>
      <c r="CD16" s="530"/>
      <c r="CE16" s="530"/>
      <c r="CF16" s="31"/>
      <c r="CG16" s="537">
        <v>10000</v>
      </c>
      <c r="CH16" s="226"/>
      <c r="CI16" s="481"/>
      <c r="CJ16" s="492">
        <f>P43</f>
        <v>5000</v>
      </c>
      <c r="CK16" s="493"/>
      <c r="CL16" s="493"/>
      <c r="CM16" s="494"/>
      <c r="CN16" s="492">
        <f>P45</f>
        <v>1400</v>
      </c>
      <c r="CO16" s="493"/>
      <c r="CP16" s="493"/>
      <c r="CQ16" s="494"/>
      <c r="CR16" s="490">
        <v>6100</v>
      </c>
      <c r="CS16" s="491"/>
      <c r="CT16" s="491"/>
      <c r="CU16" s="491"/>
      <c r="CV16" s="492">
        <f>CV14+CW12+CW10</f>
        <v>7500</v>
      </c>
      <c r="CW16" s="493"/>
      <c r="CX16" s="493"/>
      <c r="CY16" s="493"/>
      <c r="CZ16" s="500">
        <v>12500</v>
      </c>
      <c r="DA16" s="501"/>
      <c r="DB16" s="501"/>
      <c r="DC16" s="502"/>
      <c r="DD16" s="508" t="s">
        <v>234</v>
      </c>
      <c r="DE16" s="508"/>
      <c r="DF16" s="508"/>
      <c r="DG16" s="509"/>
      <c r="DH16" s="52"/>
      <c r="DI16" s="13"/>
      <c r="DJ16" s="13"/>
      <c r="DK16" s="13"/>
      <c r="DL16" s="13"/>
      <c r="DM16" s="13"/>
      <c r="DN16" s="13"/>
      <c r="DO16" s="13"/>
      <c r="DP16" s="13"/>
      <c r="DQ16" s="13"/>
    </row>
    <row r="17" spans="1:123" ht="15.95" customHeight="1" thickBot="1">
      <c r="A17" s="441"/>
      <c r="B17" s="441"/>
      <c r="C17" s="441"/>
      <c r="D17" s="567"/>
      <c r="E17" s="567"/>
      <c r="F17" s="567"/>
      <c r="G17" s="438"/>
      <c r="H17" s="438"/>
      <c r="I17" s="438"/>
      <c r="J17" s="438"/>
      <c r="K17" s="438"/>
      <c r="L17" s="530"/>
      <c r="M17" s="530"/>
      <c r="N17" s="441"/>
      <c r="O17" s="441"/>
      <c r="P17" s="441"/>
      <c r="Q17" s="441"/>
      <c r="R17" s="687"/>
      <c r="S17" s="687"/>
      <c r="T17" s="530"/>
      <c r="U17" s="530"/>
      <c r="V17" s="530"/>
      <c r="W17" s="530"/>
      <c r="X17" s="530"/>
      <c r="Y17" s="441"/>
      <c r="Z17" s="441"/>
      <c r="AA17" s="688"/>
      <c r="AB17" s="688"/>
      <c r="AC17" s="668"/>
      <c r="AD17" s="668"/>
      <c r="AE17" s="530"/>
      <c r="AF17" s="530"/>
      <c r="AG17" s="530"/>
      <c r="AH17" s="17"/>
      <c r="AI17" s="583" t="s">
        <v>230</v>
      </c>
      <c r="AJ17" s="567"/>
      <c r="AK17" s="567"/>
      <c r="AL17" s="87"/>
      <c r="AM17" s="88"/>
      <c r="AN17" s="89"/>
      <c r="AO17" s="637">
        <v>200</v>
      </c>
      <c r="AP17" s="638"/>
      <c r="AQ17" s="639"/>
      <c r="AR17" s="87"/>
      <c r="AS17" s="88" t="s">
        <v>234</v>
      </c>
      <c r="AT17" s="89"/>
      <c r="AU17" s="637">
        <v>180</v>
      </c>
      <c r="AV17" s="638"/>
      <c r="AW17" s="638"/>
      <c r="AX17" s="639"/>
      <c r="AY17" s="640">
        <v>240000</v>
      </c>
      <c r="AZ17" s="638"/>
      <c r="BA17" s="638"/>
      <c r="BB17" s="639"/>
      <c r="BC17" s="641" t="s">
        <v>44</v>
      </c>
      <c r="BD17" s="629"/>
      <c r="BE17" s="629"/>
      <c r="BF17" s="630"/>
      <c r="BG17" s="640">
        <v>17568</v>
      </c>
      <c r="BH17" s="638"/>
      <c r="BI17" s="638"/>
      <c r="BJ17" s="639"/>
      <c r="BK17" s="642">
        <v>257768</v>
      </c>
      <c r="BL17" s="643"/>
      <c r="BM17" s="643"/>
      <c r="BN17" s="644"/>
      <c r="BQ17" s="556"/>
      <c r="BR17" s="557"/>
      <c r="BS17" s="557"/>
      <c r="BT17" s="557"/>
      <c r="BU17" s="557"/>
      <c r="BV17" s="560"/>
      <c r="BW17" s="560"/>
      <c r="BX17" s="560"/>
      <c r="BY17" s="561"/>
      <c r="BZ17" s="561"/>
      <c r="CA17" s="561"/>
      <c r="CB17" s="531"/>
      <c r="CC17" s="531"/>
      <c r="CD17" s="531"/>
      <c r="CE17" s="531"/>
      <c r="CF17" s="97"/>
      <c r="CG17" s="431">
        <v>10000</v>
      </c>
      <c r="CH17" s="431"/>
      <c r="CI17" s="536"/>
      <c r="CJ17" s="496"/>
      <c r="CK17" s="497"/>
      <c r="CL17" s="497"/>
      <c r="CM17" s="498"/>
      <c r="CN17" s="496"/>
      <c r="CO17" s="497"/>
      <c r="CP17" s="497"/>
      <c r="CQ17" s="498"/>
      <c r="CR17" s="499"/>
      <c r="CS17" s="499"/>
      <c r="CT17" s="499"/>
      <c r="CU17" s="499"/>
      <c r="CV17" s="496"/>
      <c r="CW17" s="497"/>
      <c r="CX17" s="497"/>
      <c r="CY17" s="497"/>
      <c r="CZ17" s="503"/>
      <c r="DA17" s="499"/>
      <c r="DB17" s="499"/>
      <c r="DC17" s="504"/>
      <c r="DD17" s="510"/>
      <c r="DE17" s="510"/>
      <c r="DF17" s="510"/>
      <c r="DG17" s="511"/>
    </row>
    <row r="18" spans="1:123" ht="15.95" customHeight="1">
      <c r="A18" s="441"/>
      <c r="B18" s="441" t="s">
        <v>233</v>
      </c>
      <c r="C18" s="441"/>
      <c r="D18" s="441" t="s">
        <v>232</v>
      </c>
      <c r="E18" s="441"/>
      <c r="F18" s="441"/>
      <c r="G18" s="681" t="s">
        <v>269</v>
      </c>
      <c r="H18" s="682"/>
      <c r="I18" s="682"/>
      <c r="J18" s="682"/>
      <c r="K18" s="682"/>
      <c r="L18" s="441" t="s">
        <v>234</v>
      </c>
      <c r="M18" s="441"/>
      <c r="N18" s="441" t="s">
        <v>234</v>
      </c>
      <c r="O18" s="441"/>
      <c r="P18" s="441" t="s">
        <v>234</v>
      </c>
      <c r="Q18" s="441"/>
      <c r="R18" s="666"/>
      <c r="S18" s="666"/>
      <c r="T18" s="441" t="s">
        <v>234</v>
      </c>
      <c r="U18" s="441"/>
      <c r="V18" s="441"/>
      <c r="W18" s="441" t="s">
        <v>234</v>
      </c>
      <c r="X18" s="441"/>
      <c r="Y18" s="530">
        <v>180</v>
      </c>
      <c r="Z18" s="530"/>
      <c r="AA18" s="666"/>
      <c r="AB18" s="666"/>
      <c r="AC18" s="670"/>
      <c r="AD18" s="670"/>
      <c r="AE18" s="441" t="s">
        <v>234</v>
      </c>
      <c r="AF18" s="441"/>
      <c r="AG18" s="441"/>
      <c r="AH18" s="18"/>
      <c r="AI18" s="583"/>
      <c r="AJ18" s="567"/>
      <c r="AK18" s="567"/>
      <c r="AL18" s="6"/>
      <c r="AN18" s="7"/>
      <c r="AO18" s="6"/>
      <c r="AQ18" s="7"/>
      <c r="AR18" s="6"/>
      <c r="AT18" s="7"/>
      <c r="AU18" s="645" t="s">
        <v>293</v>
      </c>
      <c r="AV18" s="646"/>
      <c r="AW18" s="646"/>
      <c r="AX18" s="647"/>
      <c r="AY18" s="6"/>
      <c r="BB18" s="7"/>
      <c r="BC18" s="6"/>
      <c r="BF18" s="7"/>
      <c r="BG18" s="6"/>
      <c r="BJ18" s="7"/>
      <c r="BK18" s="6"/>
      <c r="BM18" s="8"/>
      <c r="BN18" s="93"/>
      <c r="CF18" s="507"/>
      <c r="CG18" s="507"/>
      <c r="CH18" s="507"/>
      <c r="CI18" s="507"/>
    </row>
    <row r="19" spans="1:123" ht="15.95" customHeight="1" thickBot="1">
      <c r="A19" s="441"/>
      <c r="B19" s="441"/>
      <c r="C19" s="441"/>
      <c r="D19" s="441"/>
      <c r="E19" s="441"/>
      <c r="F19" s="441"/>
      <c r="G19" s="682"/>
      <c r="H19" s="682"/>
      <c r="I19" s="682"/>
      <c r="J19" s="682"/>
      <c r="K19" s="682"/>
      <c r="L19" s="441"/>
      <c r="M19" s="441"/>
      <c r="N19" s="441"/>
      <c r="O19" s="441"/>
      <c r="P19" s="441"/>
      <c r="Q19" s="441"/>
      <c r="R19" s="441"/>
      <c r="S19" s="441"/>
      <c r="T19" s="441"/>
      <c r="U19" s="441"/>
      <c r="V19" s="441"/>
      <c r="W19" s="441"/>
      <c r="X19" s="441"/>
      <c r="Y19" s="530"/>
      <c r="Z19" s="530"/>
      <c r="AA19" s="441"/>
      <c r="AB19" s="441"/>
      <c r="AC19" s="664"/>
      <c r="AD19" s="664"/>
      <c r="AE19" s="441"/>
      <c r="AF19" s="441"/>
      <c r="AG19" s="441"/>
      <c r="AH19" s="18"/>
      <c r="AI19" s="583"/>
      <c r="AJ19" s="567"/>
      <c r="AK19" s="567"/>
      <c r="AL19" s="569" t="s">
        <v>233</v>
      </c>
      <c r="AM19" s="570"/>
      <c r="AN19" s="636"/>
      <c r="AO19" s="90"/>
      <c r="AP19" s="91"/>
      <c r="AQ19" s="92"/>
      <c r="AR19" s="90"/>
      <c r="AS19" s="91"/>
      <c r="AT19" s="92"/>
      <c r="AU19" s="648">
        <v>180</v>
      </c>
      <c r="AV19" s="649"/>
      <c r="AW19" s="649"/>
      <c r="AX19" s="650"/>
      <c r="AY19" s="651" t="s">
        <v>44</v>
      </c>
      <c r="AZ19" s="632"/>
      <c r="BA19" s="632"/>
      <c r="BB19" s="633"/>
      <c r="BC19" s="652" t="s">
        <v>44</v>
      </c>
      <c r="BD19" s="592"/>
      <c r="BE19" s="592"/>
      <c r="BF19" s="593"/>
      <c r="BG19" s="652" t="s">
        <v>44</v>
      </c>
      <c r="BH19" s="592"/>
      <c r="BI19" s="592"/>
      <c r="BJ19" s="593"/>
      <c r="BK19" s="652" t="s">
        <v>44</v>
      </c>
      <c r="BL19" s="592"/>
      <c r="BM19" s="592"/>
      <c r="BN19" s="594"/>
      <c r="BP19" s="8" t="s">
        <v>16</v>
      </c>
      <c r="CS19" s="13"/>
      <c r="CT19" s="13"/>
      <c r="CU19" s="13"/>
      <c r="CV19" s="13"/>
      <c r="CW19" s="13"/>
      <c r="CX19" s="13"/>
      <c r="CY19" s="13"/>
      <c r="CZ19" s="13"/>
      <c r="DA19" s="13"/>
      <c r="DB19" s="13"/>
      <c r="DC19" s="13"/>
      <c r="DD19" s="13"/>
      <c r="DE19" s="13"/>
      <c r="DF19" s="13"/>
      <c r="DG19" s="13"/>
      <c r="DH19" s="13"/>
      <c r="DI19" s="13"/>
      <c r="DJ19" s="13"/>
      <c r="DK19" s="13"/>
      <c r="DL19" s="13"/>
      <c r="DM19" s="52"/>
      <c r="DN19" s="13"/>
      <c r="DO19" s="13"/>
      <c r="DP19" s="13"/>
      <c r="DQ19" s="13"/>
    </row>
    <row r="20" spans="1:123" ht="15.95" customHeight="1">
      <c r="A20" s="441"/>
      <c r="B20" s="441"/>
      <c r="C20" s="441"/>
      <c r="D20" s="441"/>
      <c r="E20" s="441"/>
      <c r="F20" s="441"/>
      <c r="G20" s="682"/>
      <c r="H20" s="682"/>
      <c r="I20" s="682"/>
      <c r="J20" s="682"/>
      <c r="K20" s="682"/>
      <c r="L20" s="441"/>
      <c r="M20" s="441"/>
      <c r="N20" s="441"/>
      <c r="O20" s="441"/>
      <c r="P20" s="441"/>
      <c r="Q20" s="441"/>
      <c r="R20" s="441"/>
      <c r="S20" s="441"/>
      <c r="T20" s="441"/>
      <c r="U20" s="441"/>
      <c r="V20" s="441"/>
      <c r="W20" s="441"/>
      <c r="X20" s="441"/>
      <c r="Y20" s="530"/>
      <c r="Z20" s="530"/>
      <c r="AA20" s="441"/>
      <c r="AB20" s="441"/>
      <c r="AC20" s="664"/>
      <c r="AD20" s="664"/>
      <c r="AE20" s="441"/>
      <c r="AF20" s="441"/>
      <c r="AG20" s="441"/>
      <c r="AH20" s="18"/>
      <c r="AI20" s="583" t="s">
        <v>235</v>
      </c>
      <c r="AJ20" s="567"/>
      <c r="AK20" s="567"/>
      <c r="AL20" s="567" t="s">
        <v>234</v>
      </c>
      <c r="AM20" s="567"/>
      <c r="AN20" s="567"/>
      <c r="AO20" s="588">
        <v>200</v>
      </c>
      <c r="AP20" s="588"/>
      <c r="AQ20" s="588"/>
      <c r="AR20" s="567" t="s">
        <v>234</v>
      </c>
      <c r="AS20" s="567"/>
      <c r="AT20" s="567"/>
      <c r="AU20" s="567" t="s">
        <v>234</v>
      </c>
      <c r="AV20" s="567"/>
      <c r="AW20" s="567"/>
      <c r="AX20" s="383"/>
      <c r="AY20" s="573" t="s">
        <v>0</v>
      </c>
      <c r="AZ20" s="620">
        <f>T21</f>
        <v>60000</v>
      </c>
      <c r="BA20" s="620"/>
      <c r="BB20" s="621"/>
      <c r="BC20" s="385" t="s">
        <v>234</v>
      </c>
      <c r="BD20" s="567"/>
      <c r="BE20" s="567"/>
      <c r="BF20" s="567"/>
      <c r="BG20" s="567" t="s">
        <v>234</v>
      </c>
      <c r="BH20" s="567"/>
      <c r="BI20" s="567"/>
      <c r="BJ20" s="567"/>
      <c r="BK20" s="626">
        <f>AZ20</f>
        <v>60000</v>
      </c>
      <c r="BL20" s="626"/>
      <c r="BM20" s="626"/>
      <c r="BN20" s="627"/>
      <c r="BP20" s="1" t="s">
        <v>557</v>
      </c>
      <c r="CI20" s="52"/>
      <c r="CJ20" s="13"/>
      <c r="CK20" s="13"/>
      <c r="CL20" s="13"/>
      <c r="CM20" s="13"/>
      <c r="CS20" s="13"/>
      <c r="CT20" s="13"/>
      <c r="CU20" s="13"/>
      <c r="CV20" s="13" t="s">
        <v>319</v>
      </c>
      <c r="CW20" s="13"/>
      <c r="CX20" s="13"/>
      <c r="CY20" s="13"/>
      <c r="CZ20" s="13"/>
      <c r="DA20" s="13"/>
      <c r="DB20" s="13"/>
      <c r="DC20" s="13"/>
      <c r="DD20" s="13"/>
      <c r="DE20" s="13"/>
      <c r="DF20" s="13"/>
      <c r="DG20" s="13"/>
      <c r="DH20" s="13"/>
      <c r="DI20" s="13"/>
      <c r="DJ20" s="13"/>
      <c r="DK20" s="13"/>
      <c r="DL20" s="13"/>
      <c r="DM20" s="13"/>
      <c r="DN20" s="13"/>
      <c r="DO20" s="13"/>
      <c r="DP20" s="13"/>
      <c r="DQ20" s="13"/>
    </row>
    <row r="21" spans="1:123" ht="15.95" customHeight="1" thickBot="1">
      <c r="A21" s="441">
        <v>2</v>
      </c>
      <c r="B21" s="441" t="s">
        <v>235</v>
      </c>
      <c r="C21" s="441"/>
      <c r="D21" s="436" t="s">
        <v>236</v>
      </c>
      <c r="E21" s="605"/>
      <c r="F21" s="605"/>
      <c r="G21" s="438" t="s">
        <v>237</v>
      </c>
      <c r="H21" s="438"/>
      <c r="I21" s="438"/>
      <c r="J21" s="438"/>
      <c r="K21" s="438"/>
      <c r="L21" s="530">
        <v>200</v>
      </c>
      <c r="M21" s="530"/>
      <c r="N21" s="441" t="s">
        <v>234</v>
      </c>
      <c r="O21" s="441"/>
      <c r="P21" s="664">
        <v>0.3</v>
      </c>
      <c r="Q21" s="664"/>
      <c r="R21" s="699">
        <v>1000</v>
      </c>
      <c r="S21" s="700"/>
      <c r="T21" s="665">
        <f>L21*P21*R21</f>
        <v>60000</v>
      </c>
      <c r="U21" s="665"/>
      <c r="V21" s="665"/>
      <c r="W21" s="441" t="s">
        <v>234</v>
      </c>
      <c r="X21" s="441"/>
      <c r="Y21" s="441" t="s">
        <v>234</v>
      </c>
      <c r="Z21" s="441"/>
      <c r="AA21" s="441" t="s">
        <v>234</v>
      </c>
      <c r="AB21" s="441"/>
      <c r="AC21" s="441" t="s">
        <v>234</v>
      </c>
      <c r="AD21" s="441"/>
      <c r="AE21" s="441" t="s">
        <v>234</v>
      </c>
      <c r="AF21" s="441"/>
      <c r="AG21" s="441"/>
      <c r="AH21" s="18"/>
      <c r="AI21" s="583"/>
      <c r="AJ21" s="567"/>
      <c r="AK21" s="567"/>
      <c r="AL21" s="567"/>
      <c r="AM21" s="567"/>
      <c r="AN21" s="567"/>
      <c r="AO21" s="588"/>
      <c r="AP21" s="588"/>
      <c r="AQ21" s="588"/>
      <c r="AR21" s="567"/>
      <c r="AS21" s="567"/>
      <c r="AT21" s="567"/>
      <c r="AU21" s="567"/>
      <c r="AV21" s="567"/>
      <c r="AW21" s="567"/>
      <c r="AX21" s="383"/>
      <c r="AY21" s="574"/>
      <c r="AZ21" s="622"/>
      <c r="BA21" s="622"/>
      <c r="BB21" s="623"/>
      <c r="BC21" s="185"/>
      <c r="BD21" s="568"/>
      <c r="BE21" s="568"/>
      <c r="BF21" s="568"/>
      <c r="BG21" s="568"/>
      <c r="BH21" s="568"/>
      <c r="BI21" s="568"/>
      <c r="BJ21" s="568"/>
      <c r="BK21" s="626"/>
      <c r="BL21" s="626"/>
      <c r="BM21" s="626"/>
      <c r="BN21" s="627"/>
      <c r="BP21" s="1" t="s">
        <v>320</v>
      </c>
      <c r="CS21" s="52"/>
      <c r="CT21" s="13"/>
      <c r="CU21" s="13"/>
      <c r="CV21" s="13" t="s">
        <v>321</v>
      </c>
      <c r="CW21" s="13"/>
      <c r="CX21" s="13"/>
      <c r="CY21" s="13"/>
      <c r="CZ21" s="13"/>
      <c r="DA21" s="13"/>
      <c r="DB21" s="13"/>
      <c r="DC21" s="13"/>
      <c r="DD21" s="13"/>
      <c r="DE21" s="13"/>
      <c r="DF21" s="13"/>
      <c r="DG21" s="13"/>
      <c r="DH21" s="13"/>
      <c r="DI21" s="13"/>
      <c r="DJ21" s="13"/>
      <c r="DK21" s="13"/>
      <c r="DL21" s="13"/>
      <c r="DM21" s="13"/>
      <c r="DN21" s="13"/>
      <c r="DO21" s="13"/>
      <c r="DP21" s="13"/>
      <c r="DQ21" s="13"/>
    </row>
    <row r="22" spans="1:123" ht="15.95" customHeight="1">
      <c r="A22" s="441"/>
      <c r="B22" s="441"/>
      <c r="C22" s="441"/>
      <c r="D22" s="605"/>
      <c r="E22" s="605"/>
      <c r="F22" s="605"/>
      <c r="G22" s="438"/>
      <c r="H22" s="438"/>
      <c r="I22" s="438"/>
      <c r="J22" s="438"/>
      <c r="K22" s="438"/>
      <c r="L22" s="530"/>
      <c r="M22" s="530"/>
      <c r="N22" s="441"/>
      <c r="O22" s="441"/>
      <c r="P22" s="664"/>
      <c r="Q22" s="664"/>
      <c r="R22" s="674"/>
      <c r="S22" s="675"/>
      <c r="T22" s="665"/>
      <c r="U22" s="665"/>
      <c r="V22" s="665"/>
      <c r="W22" s="441"/>
      <c r="X22" s="441"/>
      <c r="Y22" s="441"/>
      <c r="Z22" s="441"/>
      <c r="AA22" s="441"/>
      <c r="AB22" s="441"/>
      <c r="AC22" s="441"/>
      <c r="AD22" s="441"/>
      <c r="AE22" s="441"/>
      <c r="AF22" s="441"/>
      <c r="AG22" s="441"/>
      <c r="AH22" s="18"/>
      <c r="AI22" s="584" t="s">
        <v>238</v>
      </c>
      <c r="AJ22" s="585"/>
      <c r="AK22" s="585"/>
      <c r="AL22" s="567" t="s">
        <v>234</v>
      </c>
      <c r="AM22" s="567"/>
      <c r="AN22" s="567"/>
      <c r="AO22" s="567" t="s">
        <v>234</v>
      </c>
      <c r="AP22" s="567"/>
      <c r="AQ22" s="567"/>
      <c r="AR22" s="588">
        <v>200</v>
      </c>
      <c r="AS22" s="588"/>
      <c r="AT22" s="588"/>
      <c r="AU22" s="588">
        <v>240</v>
      </c>
      <c r="AV22" s="588"/>
      <c r="AW22" s="588"/>
      <c r="AX22" s="588"/>
      <c r="AY22" s="569" t="s">
        <v>234</v>
      </c>
      <c r="AZ22" s="570"/>
      <c r="BA22" s="570"/>
      <c r="BB22" s="570"/>
      <c r="BC22" s="573" t="s">
        <v>1</v>
      </c>
      <c r="BD22" s="620">
        <f>T23</f>
        <v>140000</v>
      </c>
      <c r="BE22" s="620"/>
      <c r="BF22" s="621"/>
      <c r="BG22" s="573" t="s">
        <v>2</v>
      </c>
      <c r="BH22" s="620">
        <f>AE23</f>
        <v>25080.000000000004</v>
      </c>
      <c r="BI22" s="620"/>
      <c r="BJ22" s="621"/>
      <c r="BK22" s="624">
        <f>BD22+BH22</f>
        <v>165080</v>
      </c>
      <c r="BL22" s="624"/>
      <c r="BM22" s="624"/>
      <c r="BN22" s="625"/>
      <c r="BP22" s="1" t="s">
        <v>325</v>
      </c>
      <c r="CS22" s="13"/>
      <c r="CT22" s="13"/>
      <c r="CU22" s="13"/>
      <c r="CV22" s="13" t="s">
        <v>326</v>
      </c>
      <c r="CW22" s="13"/>
      <c r="CX22" s="13"/>
      <c r="CY22" s="13"/>
      <c r="CZ22" s="13"/>
      <c r="DA22" s="13"/>
      <c r="DB22" s="13"/>
      <c r="DC22" s="13"/>
      <c r="DD22" s="13"/>
      <c r="DE22" s="13"/>
      <c r="DF22" s="13"/>
      <c r="DG22" s="13"/>
      <c r="DH22" s="52"/>
      <c r="DI22" s="13"/>
      <c r="DJ22" s="13"/>
      <c r="DK22" s="13"/>
      <c r="DL22" s="13"/>
      <c r="DM22" s="13"/>
      <c r="DN22" s="13"/>
      <c r="DO22" s="13"/>
      <c r="DP22" s="13"/>
      <c r="DQ22" s="13"/>
    </row>
    <row r="23" spans="1:123" ht="15.95" customHeight="1" thickBot="1">
      <c r="A23" s="441"/>
      <c r="B23" s="441" t="s">
        <v>238</v>
      </c>
      <c r="C23" s="441"/>
      <c r="D23" s="436" t="s">
        <v>239</v>
      </c>
      <c r="E23" s="605"/>
      <c r="F23" s="605"/>
      <c r="G23" s="685" t="s">
        <v>240</v>
      </c>
      <c r="H23" s="701"/>
      <c r="I23" s="701"/>
      <c r="J23" s="701"/>
      <c r="K23" s="701"/>
      <c r="L23" s="441" t="s">
        <v>234</v>
      </c>
      <c r="M23" s="441"/>
      <c r="N23" s="530">
        <v>200</v>
      </c>
      <c r="O23" s="530"/>
      <c r="P23" s="664">
        <v>0.7</v>
      </c>
      <c r="Q23" s="664"/>
      <c r="R23" s="674"/>
      <c r="S23" s="675"/>
      <c r="T23" s="665">
        <f>N23*P23*R21</f>
        <v>140000</v>
      </c>
      <c r="U23" s="665"/>
      <c r="V23" s="665"/>
      <c r="W23" s="530">
        <v>240</v>
      </c>
      <c r="X23" s="530"/>
      <c r="Y23" s="441" t="s">
        <v>234</v>
      </c>
      <c r="Z23" s="441"/>
      <c r="AA23" s="530">
        <v>190</v>
      </c>
      <c r="AB23" s="530"/>
      <c r="AC23" s="664">
        <v>0.55000000000000004</v>
      </c>
      <c r="AD23" s="664"/>
      <c r="AE23" s="665">
        <f>W23*AA23*AC23</f>
        <v>25080.000000000004</v>
      </c>
      <c r="AF23" s="665"/>
      <c r="AG23" s="665"/>
      <c r="AH23" s="18"/>
      <c r="AI23" s="586"/>
      <c r="AJ23" s="587"/>
      <c r="AK23" s="587"/>
      <c r="AL23" s="589"/>
      <c r="AM23" s="589"/>
      <c r="AN23" s="589"/>
      <c r="AO23" s="589"/>
      <c r="AP23" s="589"/>
      <c r="AQ23" s="589"/>
      <c r="AR23" s="590"/>
      <c r="AS23" s="590"/>
      <c r="AT23" s="590"/>
      <c r="AU23" s="590"/>
      <c r="AV23" s="590"/>
      <c r="AW23" s="590"/>
      <c r="AX23" s="590"/>
      <c r="AY23" s="571"/>
      <c r="AZ23" s="572"/>
      <c r="BA23" s="572"/>
      <c r="BB23" s="572"/>
      <c r="BC23" s="574"/>
      <c r="BD23" s="622"/>
      <c r="BE23" s="622"/>
      <c r="BF23" s="623"/>
      <c r="BG23" s="574"/>
      <c r="BH23" s="622"/>
      <c r="BI23" s="622"/>
      <c r="BJ23" s="623"/>
      <c r="BK23" s="622"/>
      <c r="BL23" s="622"/>
      <c r="BM23" s="622"/>
      <c r="BN23" s="623"/>
      <c r="BP23" s="1" t="s">
        <v>322</v>
      </c>
      <c r="CI23" s="52"/>
      <c r="CJ23" s="13"/>
      <c r="CK23" s="13"/>
      <c r="CL23" s="13"/>
      <c r="CM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row>
    <row r="24" spans="1:123" ht="15.95" customHeight="1">
      <c r="A24" s="441"/>
      <c r="B24" s="441"/>
      <c r="C24" s="441"/>
      <c r="D24" s="605"/>
      <c r="E24" s="605"/>
      <c r="F24" s="605"/>
      <c r="G24" s="701"/>
      <c r="H24" s="701"/>
      <c r="I24" s="701"/>
      <c r="J24" s="701"/>
      <c r="K24" s="701"/>
      <c r="L24" s="441"/>
      <c r="M24" s="441"/>
      <c r="N24" s="530"/>
      <c r="O24" s="530"/>
      <c r="P24" s="664"/>
      <c r="Q24" s="664"/>
      <c r="R24" s="676"/>
      <c r="S24" s="677"/>
      <c r="T24" s="665"/>
      <c r="U24" s="665"/>
      <c r="V24" s="665"/>
      <c r="W24" s="530"/>
      <c r="X24" s="530"/>
      <c r="Y24" s="441"/>
      <c r="Z24" s="441"/>
      <c r="AA24" s="530"/>
      <c r="AB24" s="530"/>
      <c r="AC24" s="664"/>
      <c r="AD24" s="664"/>
      <c r="AE24" s="665"/>
      <c r="AF24" s="665"/>
      <c r="AG24" s="665"/>
      <c r="AH24" s="18"/>
      <c r="AI24" s="21"/>
      <c r="AJ24" s="21"/>
      <c r="AK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P24" s="1" t="s">
        <v>323</v>
      </c>
      <c r="CS24" s="13"/>
      <c r="CT24" s="13"/>
      <c r="CU24" s="13"/>
      <c r="CV24" s="13" t="s">
        <v>324</v>
      </c>
      <c r="CW24" s="13"/>
      <c r="CX24" s="52"/>
      <c r="CY24" s="13"/>
      <c r="CZ24" s="13"/>
      <c r="DA24" s="13"/>
      <c r="DB24" s="13"/>
      <c r="DC24" s="13"/>
      <c r="DD24" s="13"/>
      <c r="DE24" s="13"/>
      <c r="DF24" s="13"/>
      <c r="DG24" s="13"/>
      <c r="DH24" s="13"/>
      <c r="DI24" s="13"/>
      <c r="DJ24" s="13"/>
      <c r="DK24" s="13"/>
      <c r="DL24" s="13"/>
      <c r="DM24" s="13"/>
      <c r="DN24" s="13"/>
      <c r="DO24" s="13"/>
      <c r="DP24" s="13"/>
      <c r="DQ24" s="13"/>
    </row>
    <row r="25" spans="1:123" ht="15.95" customHeight="1" thickBot="1">
      <c r="A25" s="441">
        <v>3</v>
      </c>
      <c r="B25" s="441" t="s">
        <v>241</v>
      </c>
      <c r="C25" s="441"/>
      <c r="D25" s="436" t="s">
        <v>236</v>
      </c>
      <c r="E25" s="605"/>
      <c r="F25" s="605"/>
      <c r="G25" s="438" t="s">
        <v>242</v>
      </c>
      <c r="H25" s="438"/>
      <c r="I25" s="438"/>
      <c r="J25" s="438"/>
      <c r="K25" s="438"/>
      <c r="L25" s="530">
        <v>120</v>
      </c>
      <c r="M25" s="530"/>
      <c r="N25" s="441" t="s">
        <v>234</v>
      </c>
      <c r="O25" s="441"/>
      <c r="P25" s="664">
        <v>0.3</v>
      </c>
      <c r="Q25" s="664"/>
      <c r="R25" s="699">
        <v>900</v>
      </c>
      <c r="S25" s="700"/>
      <c r="T25" s="665">
        <f>L25*P25*R25</f>
        <v>32400</v>
      </c>
      <c r="U25" s="665"/>
      <c r="V25" s="665"/>
      <c r="W25" s="441" t="s">
        <v>234</v>
      </c>
      <c r="X25" s="441"/>
      <c r="Y25" s="441" t="s">
        <v>234</v>
      </c>
      <c r="Z25" s="441"/>
      <c r="AA25" s="441" t="s">
        <v>234</v>
      </c>
      <c r="AB25" s="441"/>
      <c r="AC25" s="441" t="s">
        <v>234</v>
      </c>
      <c r="AD25" s="441"/>
      <c r="AE25" s="441" t="s">
        <v>234</v>
      </c>
      <c r="AF25" s="441"/>
      <c r="AG25" s="441"/>
      <c r="AH25" s="18"/>
      <c r="AI25" s="21" t="s">
        <v>294</v>
      </c>
      <c r="AJ25" s="21"/>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CI25" s="52"/>
      <c r="CJ25" s="13"/>
      <c r="CK25" s="13"/>
      <c r="CL25" s="13"/>
      <c r="CM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row>
    <row r="26" spans="1:123" ht="15.95" customHeight="1" thickBot="1">
      <c r="A26" s="441"/>
      <c r="B26" s="441"/>
      <c r="C26" s="441"/>
      <c r="D26" s="605"/>
      <c r="E26" s="605"/>
      <c r="F26" s="605"/>
      <c r="G26" s="438"/>
      <c r="H26" s="438"/>
      <c r="I26" s="438"/>
      <c r="J26" s="438"/>
      <c r="K26" s="438"/>
      <c r="L26" s="530"/>
      <c r="M26" s="530"/>
      <c r="N26" s="441"/>
      <c r="O26" s="441"/>
      <c r="P26" s="664"/>
      <c r="Q26" s="664"/>
      <c r="R26" s="674"/>
      <c r="S26" s="675"/>
      <c r="T26" s="665"/>
      <c r="U26" s="665"/>
      <c r="V26" s="665"/>
      <c r="W26" s="441"/>
      <c r="X26" s="441"/>
      <c r="Y26" s="441"/>
      <c r="Z26" s="441"/>
      <c r="AA26" s="441"/>
      <c r="AB26" s="441"/>
      <c r="AC26" s="441"/>
      <c r="AD26" s="441"/>
      <c r="AE26" s="441"/>
      <c r="AF26" s="441"/>
      <c r="AG26" s="441"/>
      <c r="AH26" s="18"/>
      <c r="AI26" s="602" t="s">
        <v>295</v>
      </c>
      <c r="AJ26" s="603"/>
      <c r="AK26" s="603"/>
      <c r="AL26" s="606" t="s">
        <v>296</v>
      </c>
      <c r="AM26" s="607"/>
      <c r="AN26" s="607"/>
      <c r="AO26" s="607"/>
      <c r="AP26" s="607"/>
      <c r="AQ26" s="607"/>
      <c r="AR26" s="607"/>
      <c r="AS26" s="607"/>
      <c r="AT26" s="608"/>
      <c r="AU26" s="597" t="s">
        <v>298</v>
      </c>
      <c r="AV26" s="598"/>
      <c r="AW26" s="598"/>
      <c r="AX26" s="598"/>
      <c r="AY26" s="598"/>
      <c r="AZ26" s="598"/>
      <c r="BA26" s="598"/>
      <c r="BB26" s="598"/>
      <c r="BC26" s="598"/>
      <c r="BD26" s="598"/>
      <c r="BE26" s="598"/>
      <c r="BF26" s="598"/>
      <c r="BG26" s="598"/>
      <c r="BH26" s="598"/>
      <c r="BI26" s="598"/>
      <c r="BJ26" s="599"/>
      <c r="BK26" s="8"/>
      <c r="BL26" s="8"/>
      <c r="BM26" s="8"/>
      <c r="BQ26" s="1" t="s">
        <v>276</v>
      </c>
      <c r="CS26" s="52"/>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row>
    <row r="27" spans="1:123" ht="15.95" customHeight="1">
      <c r="A27" s="441"/>
      <c r="B27" s="441" t="s">
        <v>270</v>
      </c>
      <c r="C27" s="441"/>
      <c r="D27" s="436" t="s">
        <v>239</v>
      </c>
      <c r="E27" s="605"/>
      <c r="F27" s="605"/>
      <c r="G27" s="438" t="s">
        <v>242</v>
      </c>
      <c r="H27" s="438"/>
      <c r="I27" s="438"/>
      <c r="J27" s="438"/>
      <c r="K27" s="438"/>
      <c r="L27" s="441" t="s">
        <v>234</v>
      </c>
      <c r="M27" s="441"/>
      <c r="N27" s="530">
        <v>120</v>
      </c>
      <c r="O27" s="530"/>
      <c r="P27" s="664">
        <v>0.7</v>
      </c>
      <c r="Q27" s="664"/>
      <c r="R27" s="463"/>
      <c r="S27" s="465"/>
      <c r="T27" s="665">
        <f>N27*P27*R25</f>
        <v>75600</v>
      </c>
      <c r="U27" s="665"/>
      <c r="V27" s="665"/>
      <c r="W27" s="530">
        <v>100</v>
      </c>
      <c r="X27" s="530"/>
      <c r="Y27" s="441" t="s">
        <v>234</v>
      </c>
      <c r="Z27" s="441"/>
      <c r="AA27" s="530">
        <v>200</v>
      </c>
      <c r="AB27" s="530"/>
      <c r="AC27" s="664">
        <v>0.6</v>
      </c>
      <c r="AD27" s="664"/>
      <c r="AE27" s="665">
        <f>W27*AA27*AC27</f>
        <v>12000</v>
      </c>
      <c r="AF27" s="665"/>
      <c r="AG27" s="665"/>
      <c r="AH27" s="18"/>
      <c r="AI27" s="604"/>
      <c r="AJ27" s="605"/>
      <c r="AK27" s="605"/>
      <c r="AL27" s="609"/>
      <c r="AM27" s="610"/>
      <c r="AN27" s="610"/>
      <c r="AO27" s="610"/>
      <c r="AP27" s="610"/>
      <c r="AQ27" s="610"/>
      <c r="AR27" s="610"/>
      <c r="AS27" s="610"/>
      <c r="AT27" s="611"/>
      <c r="AU27" s="569"/>
      <c r="AV27" s="570"/>
      <c r="AW27" s="570"/>
      <c r="AX27" s="570"/>
      <c r="AY27" s="570"/>
      <c r="AZ27" s="570"/>
      <c r="BA27" s="570"/>
      <c r="BB27" s="570"/>
      <c r="BC27" s="570"/>
      <c r="BD27" s="570"/>
      <c r="BE27" s="570"/>
      <c r="BF27" s="570"/>
      <c r="BG27" s="570"/>
      <c r="BH27" s="570"/>
      <c r="BI27" s="570"/>
      <c r="BJ27" s="596"/>
      <c r="BK27" s="8"/>
      <c r="BL27" s="8"/>
      <c r="BM27" s="8"/>
      <c r="BQ27" s="477" t="s">
        <v>277</v>
      </c>
      <c r="BR27" s="478"/>
      <c r="BS27" s="478"/>
      <c r="BT27" s="478"/>
      <c r="BU27" s="479"/>
      <c r="BV27" s="53" t="s">
        <v>334</v>
      </c>
      <c r="BW27" s="54"/>
      <c r="BX27" s="54"/>
      <c r="BY27" s="54"/>
      <c r="BZ27" s="54"/>
      <c r="CA27" s="54"/>
      <c r="CB27" s="54"/>
      <c r="CC27" s="54"/>
      <c r="CD27" s="54"/>
      <c r="CE27" s="54"/>
      <c r="CF27" s="54"/>
      <c r="CG27" s="54"/>
      <c r="CH27" s="54"/>
      <c r="CI27" s="110"/>
      <c r="CJ27" s="100"/>
      <c r="CK27" s="100"/>
      <c r="CL27" s="100"/>
      <c r="CM27" s="100"/>
      <c r="CN27" s="54"/>
      <c r="CO27" s="54"/>
      <c r="CP27" s="54"/>
      <c r="CQ27" s="54"/>
      <c r="CR27" s="54"/>
      <c r="CS27" s="100"/>
      <c r="CT27" s="100"/>
      <c r="CU27" s="100"/>
      <c r="CV27" s="100"/>
      <c r="CW27" s="100"/>
      <c r="CX27" s="100"/>
      <c r="CY27" s="100"/>
      <c r="CZ27" s="100"/>
      <c r="DA27" s="100"/>
      <c r="DB27" s="100"/>
      <c r="DC27" s="100"/>
      <c r="DD27" s="100"/>
      <c r="DE27" s="100"/>
      <c r="DF27" s="100"/>
      <c r="DG27" s="100"/>
      <c r="DH27" s="100"/>
      <c r="DI27" s="100"/>
      <c r="DJ27" s="100"/>
      <c r="DK27" s="100"/>
      <c r="DL27" s="100"/>
      <c r="DM27" s="100"/>
      <c r="DN27" s="100"/>
      <c r="DO27" s="100"/>
      <c r="DP27" s="100"/>
      <c r="DQ27" s="100"/>
      <c r="DR27" s="54"/>
      <c r="DS27" s="72"/>
    </row>
    <row r="28" spans="1:123" ht="15.95" customHeight="1">
      <c r="A28" s="441"/>
      <c r="B28" s="441"/>
      <c r="C28" s="441"/>
      <c r="D28" s="605"/>
      <c r="E28" s="605"/>
      <c r="F28" s="605"/>
      <c r="G28" s="438"/>
      <c r="H28" s="438"/>
      <c r="I28" s="438"/>
      <c r="J28" s="438"/>
      <c r="K28" s="438"/>
      <c r="L28" s="441"/>
      <c r="M28" s="441"/>
      <c r="N28" s="530"/>
      <c r="O28" s="530"/>
      <c r="P28" s="664"/>
      <c r="Q28" s="664"/>
      <c r="R28" s="463"/>
      <c r="S28" s="465"/>
      <c r="T28" s="665"/>
      <c r="U28" s="665"/>
      <c r="V28" s="665"/>
      <c r="W28" s="530"/>
      <c r="X28" s="530"/>
      <c r="Y28" s="441"/>
      <c r="Z28" s="441"/>
      <c r="AA28" s="671"/>
      <c r="AB28" s="671"/>
      <c r="AC28" s="668"/>
      <c r="AD28" s="668"/>
      <c r="AE28" s="665"/>
      <c r="AF28" s="665"/>
      <c r="AG28" s="665"/>
      <c r="AH28" s="18"/>
      <c r="AI28" s="604"/>
      <c r="AJ28" s="605"/>
      <c r="AK28" s="605"/>
      <c r="AL28" s="612"/>
      <c r="AM28" s="613"/>
      <c r="AN28" s="613"/>
      <c r="AO28" s="613"/>
      <c r="AP28" s="613"/>
      <c r="AQ28" s="613"/>
      <c r="AR28" s="613"/>
      <c r="AS28" s="613"/>
      <c r="AT28" s="614"/>
      <c r="AU28" s="600"/>
      <c r="AV28" s="410"/>
      <c r="AW28" s="410"/>
      <c r="AX28" s="410"/>
      <c r="AY28" s="410"/>
      <c r="AZ28" s="410"/>
      <c r="BA28" s="410"/>
      <c r="BB28" s="410"/>
      <c r="BC28" s="410"/>
      <c r="BD28" s="410"/>
      <c r="BE28" s="410"/>
      <c r="BF28" s="410"/>
      <c r="BG28" s="410"/>
      <c r="BH28" s="410"/>
      <c r="BI28" s="410"/>
      <c r="BJ28" s="601"/>
      <c r="BK28" s="8"/>
      <c r="BL28" s="8"/>
      <c r="BM28" s="8"/>
      <c r="BQ28" s="505" t="s">
        <v>328</v>
      </c>
      <c r="BR28" s="506"/>
      <c r="BS28" s="436" t="s">
        <v>280</v>
      </c>
      <c r="BT28" s="436"/>
      <c r="BU28" s="436"/>
      <c r="BV28" s="5" t="s">
        <v>317</v>
      </c>
      <c r="BW28" s="33"/>
      <c r="BX28" s="33"/>
      <c r="BY28" s="33"/>
      <c r="BZ28" s="33"/>
      <c r="CA28" s="33"/>
      <c r="CB28" s="33"/>
      <c r="CC28" s="33"/>
      <c r="CD28" s="33"/>
      <c r="CE28" s="33"/>
      <c r="CF28" s="33"/>
      <c r="CG28" s="33"/>
      <c r="CH28" s="33"/>
      <c r="CI28" s="33"/>
      <c r="CJ28" s="33"/>
      <c r="CK28" s="33"/>
      <c r="CL28" s="33"/>
      <c r="CM28" s="33"/>
      <c r="CN28" s="33"/>
      <c r="CO28" s="33"/>
      <c r="CP28" s="33"/>
      <c r="CQ28" s="33"/>
      <c r="CR28" s="33"/>
      <c r="CS28" s="25"/>
      <c r="CT28" s="25"/>
      <c r="CU28" s="25"/>
      <c r="CV28" s="25"/>
      <c r="CW28" s="25"/>
      <c r="CX28" s="25"/>
      <c r="CY28" s="25"/>
      <c r="CZ28" s="25"/>
      <c r="DA28" s="25"/>
      <c r="DB28" s="25"/>
      <c r="DC28" s="25"/>
      <c r="DD28" s="460" t="s">
        <v>335</v>
      </c>
      <c r="DE28" s="461"/>
      <c r="DF28" s="461"/>
      <c r="DG28" s="461"/>
      <c r="DH28" s="461"/>
      <c r="DI28" s="461"/>
      <c r="DJ28" s="461"/>
      <c r="DK28" s="462"/>
      <c r="DL28" s="466" t="s">
        <v>336</v>
      </c>
      <c r="DM28" s="467"/>
      <c r="DN28" s="467"/>
      <c r="DO28" s="467"/>
      <c r="DP28" s="467"/>
      <c r="DQ28" s="467"/>
      <c r="DR28" s="467"/>
      <c r="DS28" s="468"/>
    </row>
    <row r="29" spans="1:123" ht="15.95" customHeight="1">
      <c r="A29" s="441"/>
      <c r="B29" s="441" t="s">
        <v>233</v>
      </c>
      <c r="C29" s="441"/>
      <c r="D29" s="444" t="s">
        <v>232</v>
      </c>
      <c r="E29" s="605"/>
      <c r="F29" s="605"/>
      <c r="G29" s="695" t="s">
        <v>271</v>
      </c>
      <c r="H29" s="696"/>
      <c r="I29" s="696"/>
      <c r="J29" s="696"/>
      <c r="K29" s="696"/>
      <c r="L29" s="441" t="s">
        <v>234</v>
      </c>
      <c r="M29" s="441"/>
      <c r="N29" s="441" t="s">
        <v>234</v>
      </c>
      <c r="O29" s="441"/>
      <c r="P29" s="441" t="s">
        <v>234</v>
      </c>
      <c r="Q29" s="441"/>
      <c r="R29" s="463"/>
      <c r="S29" s="465"/>
      <c r="T29" s="441" t="s">
        <v>234</v>
      </c>
      <c r="U29" s="441"/>
      <c r="V29" s="441"/>
      <c r="W29" s="441" t="s">
        <v>234</v>
      </c>
      <c r="X29" s="441"/>
      <c r="Y29" s="441">
        <v>100</v>
      </c>
      <c r="Z29" s="441"/>
      <c r="AA29" s="669"/>
      <c r="AB29" s="669"/>
      <c r="AC29" s="670"/>
      <c r="AD29" s="670"/>
      <c r="AE29" s="441" t="s">
        <v>234</v>
      </c>
      <c r="AF29" s="441"/>
      <c r="AG29" s="441"/>
      <c r="AH29" s="18"/>
      <c r="AI29" s="604"/>
      <c r="AJ29" s="605"/>
      <c r="AK29" s="605"/>
      <c r="AL29" s="567" t="s">
        <v>130</v>
      </c>
      <c r="AM29" s="567"/>
      <c r="AN29" s="567"/>
      <c r="AO29" s="567" t="s">
        <v>282</v>
      </c>
      <c r="AP29" s="567"/>
      <c r="AQ29" s="567"/>
      <c r="AR29" s="567" t="s">
        <v>281</v>
      </c>
      <c r="AS29" s="567"/>
      <c r="AT29" s="567"/>
      <c r="AU29" s="569" t="s">
        <v>299</v>
      </c>
      <c r="AV29" s="570"/>
      <c r="AW29" s="570"/>
      <c r="AX29" s="570"/>
      <c r="AY29" s="569" t="s">
        <v>300</v>
      </c>
      <c r="AZ29" s="570"/>
      <c r="BA29" s="570"/>
      <c r="BB29" s="570"/>
      <c r="BC29" s="569" t="s">
        <v>301</v>
      </c>
      <c r="BD29" s="570"/>
      <c r="BE29" s="570"/>
      <c r="BF29" s="570"/>
      <c r="BG29" s="382" t="s">
        <v>292</v>
      </c>
      <c r="BH29" s="184"/>
      <c r="BI29" s="184"/>
      <c r="BJ29" s="595"/>
      <c r="BK29" s="8"/>
      <c r="BL29" s="8"/>
      <c r="BM29" s="8"/>
      <c r="BQ29" s="505"/>
      <c r="BR29" s="506"/>
      <c r="BS29" s="436"/>
      <c r="BT29" s="436"/>
      <c r="BU29" s="436"/>
      <c r="BV29" s="2" t="s">
        <v>333</v>
      </c>
      <c r="BW29" s="3"/>
      <c r="BX29" s="3"/>
      <c r="BY29" s="3"/>
      <c r="BZ29" s="3"/>
      <c r="CA29" s="3"/>
      <c r="CB29" s="3"/>
      <c r="CC29" s="3"/>
      <c r="CD29" s="3"/>
      <c r="CE29" s="28"/>
      <c r="CF29" s="2" t="s">
        <v>332</v>
      </c>
      <c r="CG29" s="3"/>
      <c r="CH29" s="3"/>
      <c r="CI29" s="3"/>
      <c r="CJ29" s="3"/>
      <c r="CK29" s="3"/>
      <c r="CL29" s="3"/>
      <c r="CM29" s="3"/>
      <c r="CN29" s="3"/>
      <c r="CO29" s="3"/>
      <c r="CP29" s="3"/>
      <c r="CQ29" s="3"/>
      <c r="CR29" s="3"/>
      <c r="CS29" s="15"/>
      <c r="CT29" s="15"/>
      <c r="CU29" s="15"/>
      <c r="CV29" s="15"/>
      <c r="CW29" s="15"/>
      <c r="CX29" s="15"/>
      <c r="CY29" s="15"/>
      <c r="CZ29" s="15"/>
      <c r="DA29" s="15"/>
      <c r="DB29" s="15"/>
      <c r="DC29" s="15"/>
      <c r="DD29" s="463"/>
      <c r="DE29" s="464"/>
      <c r="DF29" s="464"/>
      <c r="DG29" s="464"/>
      <c r="DH29" s="464"/>
      <c r="DI29" s="464"/>
      <c r="DJ29" s="464"/>
      <c r="DK29" s="465"/>
      <c r="DL29" s="469"/>
      <c r="DM29" s="470"/>
      <c r="DN29" s="470"/>
      <c r="DO29" s="470"/>
      <c r="DP29" s="470"/>
      <c r="DQ29" s="470"/>
      <c r="DR29" s="470"/>
      <c r="DS29" s="471"/>
    </row>
    <row r="30" spans="1:123" ht="15.95" customHeight="1">
      <c r="A30" s="441"/>
      <c r="B30" s="441"/>
      <c r="C30" s="441"/>
      <c r="D30" s="605"/>
      <c r="E30" s="605"/>
      <c r="F30" s="605"/>
      <c r="G30" s="696"/>
      <c r="H30" s="696"/>
      <c r="I30" s="696"/>
      <c r="J30" s="696"/>
      <c r="K30" s="696"/>
      <c r="L30" s="441"/>
      <c r="M30" s="441"/>
      <c r="N30" s="441"/>
      <c r="O30" s="441"/>
      <c r="P30" s="441"/>
      <c r="Q30" s="441"/>
      <c r="R30" s="672"/>
      <c r="S30" s="673"/>
      <c r="T30" s="441"/>
      <c r="U30" s="441"/>
      <c r="V30" s="441"/>
      <c r="W30" s="441"/>
      <c r="X30" s="441"/>
      <c r="Y30" s="441"/>
      <c r="Z30" s="441"/>
      <c r="AA30" s="530"/>
      <c r="AB30" s="530"/>
      <c r="AC30" s="664"/>
      <c r="AD30" s="664"/>
      <c r="AE30" s="441"/>
      <c r="AF30" s="441"/>
      <c r="AG30" s="441"/>
      <c r="AH30" s="18"/>
      <c r="AI30" s="604"/>
      <c r="AJ30" s="605"/>
      <c r="AK30" s="605"/>
      <c r="AL30" s="382" t="s">
        <v>283</v>
      </c>
      <c r="AM30" s="184"/>
      <c r="AN30" s="184"/>
      <c r="AO30" s="382" t="s">
        <v>286</v>
      </c>
      <c r="AP30" s="184"/>
      <c r="AQ30" s="184"/>
      <c r="AR30" s="615" t="s">
        <v>297</v>
      </c>
      <c r="AS30" s="616"/>
      <c r="AT30" s="617"/>
      <c r="AU30" s="569"/>
      <c r="AV30" s="570"/>
      <c r="AW30" s="570"/>
      <c r="AX30" s="570"/>
      <c r="AY30" s="569"/>
      <c r="AZ30" s="570"/>
      <c r="BA30" s="570"/>
      <c r="BB30" s="570"/>
      <c r="BC30" s="569"/>
      <c r="BD30" s="570"/>
      <c r="BE30" s="570"/>
      <c r="BF30" s="570"/>
      <c r="BG30" s="569"/>
      <c r="BH30" s="570"/>
      <c r="BI30" s="570"/>
      <c r="BJ30" s="596"/>
      <c r="BK30" s="8"/>
      <c r="BL30" s="8"/>
      <c r="BM30" s="8"/>
      <c r="BQ30" s="505"/>
      <c r="BR30" s="506"/>
      <c r="BS30" s="436"/>
      <c r="BT30" s="436"/>
      <c r="BU30" s="436"/>
      <c r="BV30" s="480" t="s">
        <v>327</v>
      </c>
      <c r="BW30" s="226"/>
      <c r="BX30" s="226"/>
      <c r="BY30" s="226"/>
      <c r="BZ30" s="226"/>
      <c r="CA30" s="481"/>
      <c r="CB30" s="480" t="s">
        <v>253</v>
      </c>
      <c r="CC30" s="226"/>
      <c r="CD30" s="226"/>
      <c r="CE30" s="481"/>
      <c r="CF30" s="480" t="s">
        <v>329</v>
      </c>
      <c r="CG30" s="226"/>
      <c r="CH30" s="226"/>
      <c r="CI30" s="226"/>
      <c r="CJ30" s="226"/>
      <c r="CK30" s="226"/>
      <c r="CL30" s="226"/>
      <c r="CM30" s="481"/>
      <c r="CN30" s="458" t="s">
        <v>330</v>
      </c>
      <c r="CO30" s="459"/>
      <c r="CP30" s="459"/>
      <c r="CQ30" s="459"/>
      <c r="CR30" s="459"/>
      <c r="CS30" s="459"/>
      <c r="CT30" s="459"/>
      <c r="CU30" s="459"/>
      <c r="CV30" s="458" t="s">
        <v>331</v>
      </c>
      <c r="CW30" s="459"/>
      <c r="CX30" s="459"/>
      <c r="CY30" s="459"/>
      <c r="CZ30" s="459"/>
      <c r="DA30" s="459"/>
      <c r="DB30" s="459"/>
      <c r="DC30" s="459"/>
      <c r="DD30" s="23"/>
      <c r="DE30" s="13"/>
      <c r="DF30" s="13"/>
      <c r="DG30" s="13"/>
      <c r="DH30" s="13"/>
      <c r="DI30" s="13"/>
      <c r="DJ30" s="13"/>
      <c r="DK30" s="24"/>
      <c r="DL30" s="463" t="s">
        <v>288</v>
      </c>
      <c r="DM30" s="464"/>
      <c r="DN30" s="464"/>
      <c r="DO30" s="464"/>
      <c r="DP30" s="464"/>
      <c r="DQ30" s="464"/>
      <c r="DR30" s="464"/>
      <c r="DS30" s="472"/>
    </row>
    <row r="31" spans="1:123" ht="15.95" customHeight="1">
      <c r="A31" s="441"/>
      <c r="B31" s="667" t="s">
        <v>243</v>
      </c>
      <c r="C31" s="667"/>
      <c r="D31" s="441" t="s">
        <v>244</v>
      </c>
      <c r="E31" s="441"/>
      <c r="F31" s="441"/>
      <c r="G31" s="441"/>
      <c r="H31" s="441"/>
      <c r="I31" s="441"/>
      <c r="J31" s="441"/>
      <c r="K31" s="441"/>
      <c r="L31" s="441"/>
      <c r="M31" s="441"/>
      <c r="N31" s="441"/>
      <c r="O31" s="441"/>
      <c r="P31" s="441"/>
      <c r="Q31" s="441"/>
      <c r="R31" s="441"/>
      <c r="S31" s="441"/>
      <c r="T31" s="441"/>
      <c r="U31" s="441"/>
      <c r="V31" s="441"/>
      <c r="W31" s="441"/>
      <c r="X31" s="441"/>
      <c r="Y31" s="441"/>
      <c r="Z31" s="441"/>
      <c r="AA31" s="441"/>
      <c r="AB31" s="441"/>
      <c r="AC31" s="441"/>
      <c r="AD31" s="441"/>
      <c r="AE31" s="441"/>
      <c r="AF31" s="441"/>
      <c r="AG31" s="441"/>
      <c r="AH31" s="18"/>
      <c r="AI31" s="604"/>
      <c r="AJ31" s="605"/>
      <c r="AK31" s="605"/>
      <c r="AL31" s="569"/>
      <c r="AM31" s="570"/>
      <c r="AN31" s="570"/>
      <c r="AO31" s="569"/>
      <c r="AP31" s="570"/>
      <c r="AQ31" s="570"/>
      <c r="AR31" s="618"/>
      <c r="AS31" s="547"/>
      <c r="AT31" s="619"/>
      <c r="AU31" s="569"/>
      <c r="AV31" s="570"/>
      <c r="AW31" s="570"/>
      <c r="AX31" s="570"/>
      <c r="AY31" s="569"/>
      <c r="AZ31" s="570"/>
      <c r="BA31" s="570"/>
      <c r="BB31" s="570"/>
      <c r="BC31" s="569"/>
      <c r="BD31" s="570"/>
      <c r="BE31" s="570"/>
      <c r="BF31" s="570"/>
      <c r="BG31" s="569"/>
      <c r="BH31" s="570"/>
      <c r="BI31" s="570"/>
      <c r="BJ31" s="596"/>
      <c r="BK31" s="8"/>
      <c r="BL31" s="8"/>
      <c r="BM31" s="8"/>
      <c r="BQ31" s="505"/>
      <c r="BR31" s="506"/>
      <c r="BS31" s="436"/>
      <c r="BT31" s="436"/>
      <c r="BU31" s="436"/>
      <c r="BV31" s="482"/>
      <c r="BW31" s="402"/>
      <c r="BX31" s="402"/>
      <c r="BY31" s="402"/>
      <c r="BZ31" s="402"/>
      <c r="CA31" s="483"/>
      <c r="CB31" s="482"/>
      <c r="CC31" s="402"/>
      <c r="CD31" s="402"/>
      <c r="CE31" s="483"/>
      <c r="CF31" s="482"/>
      <c r="CG31" s="402"/>
      <c r="CH31" s="402"/>
      <c r="CI31" s="402"/>
      <c r="CJ31" s="402"/>
      <c r="CK31" s="402"/>
      <c r="CL31" s="402"/>
      <c r="CM31" s="483"/>
      <c r="CN31" s="459"/>
      <c r="CO31" s="459"/>
      <c r="CP31" s="459"/>
      <c r="CQ31" s="459"/>
      <c r="CR31" s="459"/>
      <c r="CS31" s="459"/>
      <c r="CT31" s="459"/>
      <c r="CU31" s="459"/>
      <c r="CV31" s="459"/>
      <c r="CW31" s="459"/>
      <c r="CX31" s="459"/>
      <c r="CY31" s="459"/>
      <c r="CZ31" s="459"/>
      <c r="DA31" s="459"/>
      <c r="DB31" s="459"/>
      <c r="DC31" s="459"/>
      <c r="DD31" s="23"/>
      <c r="DE31" s="13"/>
      <c r="DF31" s="13"/>
      <c r="DG31" s="13"/>
      <c r="DH31" s="13"/>
      <c r="DI31" s="13"/>
      <c r="DJ31" s="13"/>
      <c r="DK31" s="24"/>
      <c r="DL31" s="463"/>
      <c r="DM31" s="464"/>
      <c r="DN31" s="464"/>
      <c r="DO31" s="464"/>
      <c r="DP31" s="464"/>
      <c r="DQ31" s="464"/>
      <c r="DR31" s="464"/>
      <c r="DS31" s="472"/>
    </row>
    <row r="32" spans="1:123" ht="15.95" customHeight="1" thickBot="1">
      <c r="A32" s="441"/>
      <c r="B32" s="667"/>
      <c r="C32" s="667"/>
      <c r="D32" s="441"/>
      <c r="E32" s="441"/>
      <c r="F32" s="441"/>
      <c r="G32" s="441"/>
      <c r="H32" s="441"/>
      <c r="I32" s="441"/>
      <c r="J32" s="441"/>
      <c r="K32" s="441"/>
      <c r="L32" s="441"/>
      <c r="M32" s="441"/>
      <c r="N32" s="441"/>
      <c r="O32" s="441"/>
      <c r="P32" s="441"/>
      <c r="Q32" s="441"/>
      <c r="R32" s="441"/>
      <c r="S32" s="441"/>
      <c r="T32" s="441"/>
      <c r="U32" s="441"/>
      <c r="V32" s="441"/>
      <c r="W32" s="441"/>
      <c r="X32" s="441"/>
      <c r="Y32" s="441"/>
      <c r="Z32" s="441"/>
      <c r="AA32" s="441"/>
      <c r="AB32" s="441"/>
      <c r="AC32" s="441"/>
      <c r="AD32" s="441"/>
      <c r="AE32" s="441"/>
      <c r="AF32" s="441"/>
      <c r="AG32" s="441"/>
      <c r="AH32" s="18"/>
      <c r="AI32" s="604"/>
      <c r="AJ32" s="605"/>
      <c r="AK32" s="605"/>
      <c r="AL32" s="569"/>
      <c r="AM32" s="570"/>
      <c r="AN32" s="570"/>
      <c r="AO32" s="569"/>
      <c r="AP32" s="570"/>
      <c r="AQ32" s="570"/>
      <c r="AR32" s="618"/>
      <c r="AS32" s="547"/>
      <c r="AT32" s="619"/>
      <c r="AU32" s="569"/>
      <c r="AV32" s="570"/>
      <c r="AW32" s="570"/>
      <c r="AX32" s="570"/>
      <c r="AY32" s="569"/>
      <c r="AZ32" s="570"/>
      <c r="BA32" s="570"/>
      <c r="BB32" s="570"/>
      <c r="BC32" s="569"/>
      <c r="BD32" s="570"/>
      <c r="BE32" s="570"/>
      <c r="BF32" s="570"/>
      <c r="BG32" s="569"/>
      <c r="BH32" s="570"/>
      <c r="BI32" s="570"/>
      <c r="BJ32" s="596"/>
      <c r="BQ32" s="505"/>
      <c r="BR32" s="506"/>
      <c r="BS32" s="436"/>
      <c r="BT32" s="436"/>
      <c r="BU32" s="436"/>
      <c r="BV32" s="5"/>
      <c r="BW32" s="33"/>
      <c r="BX32" s="33"/>
      <c r="BY32" s="33"/>
      <c r="BZ32" s="33"/>
      <c r="CA32" s="34"/>
      <c r="CB32" s="394" t="s">
        <v>284</v>
      </c>
      <c r="CC32" s="395"/>
      <c r="CD32" s="395"/>
      <c r="CE32" s="396"/>
      <c r="CF32" s="5"/>
      <c r="CG32" s="33"/>
      <c r="CH32" s="33"/>
      <c r="CI32" s="33"/>
      <c r="CJ32" s="33"/>
      <c r="CK32" s="33"/>
      <c r="CL32" s="33"/>
      <c r="CM32" s="34"/>
      <c r="CN32" s="459"/>
      <c r="CO32" s="459"/>
      <c r="CP32" s="459"/>
      <c r="CQ32" s="459"/>
      <c r="CR32" s="459"/>
      <c r="CS32" s="459"/>
      <c r="CT32" s="459"/>
      <c r="CU32" s="459"/>
      <c r="CV32" s="459"/>
      <c r="CW32" s="459"/>
      <c r="CX32" s="459"/>
      <c r="CY32" s="459"/>
      <c r="CZ32" s="459"/>
      <c r="DA32" s="459"/>
      <c r="DB32" s="459"/>
      <c r="DC32" s="459"/>
      <c r="DD32" s="16"/>
      <c r="DE32" s="25"/>
      <c r="DF32" s="25"/>
      <c r="DG32" s="25"/>
      <c r="DH32" s="25"/>
      <c r="DI32" s="25"/>
      <c r="DJ32" s="25"/>
      <c r="DK32" s="26"/>
      <c r="DL32" s="463"/>
      <c r="DM32" s="464"/>
      <c r="DN32" s="464"/>
      <c r="DO32" s="464"/>
      <c r="DP32" s="464"/>
      <c r="DQ32" s="464"/>
      <c r="DR32" s="464"/>
      <c r="DS32" s="472"/>
    </row>
    <row r="33" spans="1:123" ht="15.95" customHeight="1">
      <c r="AI33" s="604"/>
      <c r="AJ33" s="605"/>
      <c r="AK33" s="605"/>
      <c r="AL33" s="569"/>
      <c r="AM33" s="570"/>
      <c r="AN33" s="570"/>
      <c r="AO33" s="569"/>
      <c r="AP33" s="570"/>
      <c r="AQ33" s="570"/>
      <c r="AR33" s="618"/>
      <c r="AS33" s="547"/>
      <c r="AT33" s="619"/>
      <c r="AU33" s="569"/>
      <c r="AV33" s="570"/>
      <c r="AW33" s="570"/>
      <c r="AX33" s="570"/>
      <c r="AY33" s="569"/>
      <c r="AZ33" s="570"/>
      <c r="BA33" s="570"/>
      <c r="BB33" s="570"/>
      <c r="BC33" s="569"/>
      <c r="BD33" s="570"/>
      <c r="BE33" s="570"/>
      <c r="BF33" s="570"/>
      <c r="BG33" s="569"/>
      <c r="BH33" s="570"/>
      <c r="BI33" s="570"/>
      <c r="BJ33" s="596"/>
      <c r="BK33" s="8"/>
      <c r="BL33" s="8"/>
      <c r="BM33" s="8"/>
      <c r="BQ33" s="435" t="s">
        <v>230</v>
      </c>
      <c r="BR33" s="436"/>
      <c r="BS33" s="444" t="s">
        <v>337</v>
      </c>
      <c r="BT33" s="436"/>
      <c r="BU33" s="436"/>
      <c r="BV33" s="438" t="s">
        <v>338</v>
      </c>
      <c r="BW33" s="438"/>
      <c r="BX33" s="438"/>
      <c r="BY33" s="438"/>
      <c r="BZ33" s="438"/>
      <c r="CA33" s="438"/>
      <c r="CB33" s="448">
        <f>W13</f>
        <v>180</v>
      </c>
      <c r="CC33" s="449"/>
      <c r="CD33" s="449"/>
      <c r="CE33" s="450"/>
      <c r="CF33" s="104"/>
      <c r="CG33" s="105"/>
      <c r="CH33" s="105" t="s">
        <v>38</v>
      </c>
      <c r="CI33" s="429">
        <f>ROUND(CB33/BV16*10000,0)</f>
        <v>112</v>
      </c>
      <c r="CJ33" s="429"/>
      <c r="CK33" s="429"/>
      <c r="CL33" s="105"/>
      <c r="CM33" s="106"/>
      <c r="CN33" s="104"/>
      <c r="CO33" s="105"/>
      <c r="CP33" s="105"/>
      <c r="CQ33" s="105"/>
      <c r="CR33" s="426" t="s">
        <v>337</v>
      </c>
      <c r="CS33" s="105"/>
      <c r="CT33" s="105"/>
      <c r="CU33" s="106"/>
      <c r="CV33" s="104"/>
      <c r="CW33" s="105"/>
      <c r="CX33" s="105"/>
      <c r="CY33" s="226">
        <v>444</v>
      </c>
      <c r="CZ33" s="226"/>
      <c r="DA33" s="226"/>
      <c r="DB33" s="105"/>
      <c r="DC33" s="106"/>
      <c r="DD33" s="104"/>
      <c r="DE33" s="105"/>
      <c r="DF33" s="105" t="s">
        <v>31</v>
      </c>
      <c r="DG33" s="429">
        <f>ROUND(CB33/BV14*CG14,0)</f>
        <v>135</v>
      </c>
      <c r="DH33" s="429"/>
      <c r="DI33" s="429"/>
      <c r="DJ33" s="105"/>
      <c r="DK33" s="105"/>
      <c r="DL33" s="432" t="s">
        <v>208</v>
      </c>
      <c r="DM33" s="473">
        <f>CB33*DE14</f>
        <v>188280</v>
      </c>
      <c r="DN33" s="473"/>
      <c r="DO33" s="473"/>
      <c r="DP33" s="473"/>
      <c r="DQ33" s="473"/>
      <c r="DR33" s="473"/>
      <c r="DS33" s="474"/>
    </row>
    <row r="34" spans="1:123" ht="15.95" customHeight="1" thickBot="1">
      <c r="A34" s="1" t="s">
        <v>224</v>
      </c>
      <c r="AI34" s="604"/>
      <c r="AJ34" s="605"/>
      <c r="AK34" s="605"/>
      <c r="AL34" s="591" t="s">
        <v>284</v>
      </c>
      <c r="AM34" s="592"/>
      <c r="AN34" s="593"/>
      <c r="AO34" s="591" t="s">
        <v>284</v>
      </c>
      <c r="AP34" s="592"/>
      <c r="AQ34" s="593"/>
      <c r="AR34" s="591" t="s">
        <v>284</v>
      </c>
      <c r="AS34" s="592"/>
      <c r="AT34" s="593"/>
      <c r="AU34" s="591" t="s">
        <v>288</v>
      </c>
      <c r="AV34" s="592"/>
      <c r="AW34" s="592"/>
      <c r="AX34" s="593"/>
      <c r="AY34" s="591" t="s">
        <v>288</v>
      </c>
      <c r="AZ34" s="592"/>
      <c r="BA34" s="592"/>
      <c r="BB34" s="593"/>
      <c r="BC34" s="591" t="s">
        <v>288</v>
      </c>
      <c r="BD34" s="592"/>
      <c r="BE34" s="592"/>
      <c r="BF34" s="593"/>
      <c r="BG34" s="591" t="s">
        <v>288</v>
      </c>
      <c r="BH34" s="592"/>
      <c r="BI34" s="592"/>
      <c r="BJ34" s="594"/>
      <c r="BK34" s="8"/>
      <c r="BL34" s="8"/>
      <c r="BM34" s="8"/>
      <c r="BQ34" s="437"/>
      <c r="BR34" s="436"/>
      <c r="BS34" s="436"/>
      <c r="BT34" s="436"/>
      <c r="BU34" s="436"/>
      <c r="BV34" s="438"/>
      <c r="BW34" s="438"/>
      <c r="BX34" s="438"/>
      <c r="BY34" s="438"/>
      <c r="BZ34" s="438"/>
      <c r="CA34" s="438"/>
      <c r="CB34" s="451"/>
      <c r="CC34" s="452"/>
      <c r="CD34" s="452"/>
      <c r="CE34" s="453"/>
      <c r="CF34" s="107"/>
      <c r="CG34" s="108"/>
      <c r="CH34" s="108"/>
      <c r="CI34" s="430">
        <v>10000</v>
      </c>
      <c r="CJ34" s="430"/>
      <c r="CK34" s="430"/>
      <c r="CL34" s="108"/>
      <c r="CM34" s="109"/>
      <c r="CN34" s="107"/>
      <c r="CO34" s="108"/>
      <c r="CP34" s="108"/>
      <c r="CQ34" s="108"/>
      <c r="CR34" s="427"/>
      <c r="CS34" s="108"/>
      <c r="CT34" s="108"/>
      <c r="CU34" s="109"/>
      <c r="CV34" s="107"/>
      <c r="CW34" s="108"/>
      <c r="CX34" s="108"/>
      <c r="CY34" s="430">
        <v>10000</v>
      </c>
      <c r="CZ34" s="430"/>
      <c r="DA34" s="430"/>
      <c r="DB34" s="108"/>
      <c r="DC34" s="109"/>
      <c r="DD34" s="107"/>
      <c r="DE34" s="108"/>
      <c r="DF34" s="108"/>
      <c r="DG34" s="430">
        <v>10000</v>
      </c>
      <c r="DH34" s="430"/>
      <c r="DI34" s="430"/>
      <c r="DJ34" s="108"/>
      <c r="DK34" s="108"/>
      <c r="DL34" s="433"/>
      <c r="DM34" s="457"/>
      <c r="DN34" s="457"/>
      <c r="DO34" s="457"/>
      <c r="DP34" s="457"/>
      <c r="DQ34" s="457"/>
      <c r="DR34" s="457"/>
      <c r="DS34" s="475"/>
    </row>
    <row r="35" spans="1:123" ht="15.95" customHeight="1">
      <c r="A35" s="441" t="s">
        <v>245</v>
      </c>
      <c r="B35" s="441"/>
      <c r="C35" s="441"/>
      <c r="D35" s="441"/>
      <c r="E35" s="441"/>
      <c r="F35" s="441"/>
      <c r="G35" s="441" t="s">
        <v>249</v>
      </c>
      <c r="H35" s="441"/>
      <c r="I35" s="441"/>
      <c r="J35" s="441"/>
      <c r="K35" s="441"/>
      <c r="L35" s="441" t="s">
        <v>253</v>
      </c>
      <c r="M35" s="441"/>
      <c r="N35" s="441"/>
      <c r="O35" s="441"/>
      <c r="P35" s="441"/>
      <c r="AI35" s="583" t="s">
        <v>241</v>
      </c>
      <c r="AJ35" s="567"/>
      <c r="AK35" s="567"/>
      <c r="AL35" s="588">
        <v>120</v>
      </c>
      <c r="AM35" s="588"/>
      <c r="AN35" s="588"/>
      <c r="AO35" s="567" t="s">
        <v>234</v>
      </c>
      <c r="AP35" s="567"/>
      <c r="AQ35" s="567"/>
      <c r="AR35" s="567" t="s">
        <v>234</v>
      </c>
      <c r="AS35" s="567"/>
      <c r="AT35" s="567"/>
      <c r="AU35" s="573" t="s">
        <v>3</v>
      </c>
      <c r="AV35" s="562">
        <f>T25</f>
        <v>32400</v>
      </c>
      <c r="AW35" s="563"/>
      <c r="AX35" s="564"/>
      <c r="AY35" s="385" t="s">
        <v>234</v>
      </c>
      <c r="AZ35" s="567"/>
      <c r="BA35" s="567"/>
      <c r="BB35" s="567"/>
      <c r="BC35" s="385" t="s">
        <v>234</v>
      </c>
      <c r="BD35" s="567"/>
      <c r="BE35" s="567"/>
      <c r="BF35" s="567"/>
      <c r="BG35" s="575">
        <f>AV35</f>
        <v>32400</v>
      </c>
      <c r="BH35" s="576"/>
      <c r="BI35" s="576"/>
      <c r="BJ35" s="579"/>
      <c r="BK35" s="8"/>
      <c r="BL35" s="8"/>
      <c r="BM35" s="8"/>
      <c r="BQ35" s="437"/>
      <c r="BR35" s="436"/>
      <c r="BS35" s="444" t="s">
        <v>233</v>
      </c>
      <c r="BT35" s="436"/>
      <c r="BU35" s="436"/>
      <c r="BV35" s="438" t="s">
        <v>338</v>
      </c>
      <c r="BW35" s="438"/>
      <c r="BX35" s="438"/>
      <c r="BY35" s="438"/>
      <c r="BZ35" s="438"/>
      <c r="CA35" s="439"/>
      <c r="CB35" s="164" t="s">
        <v>39</v>
      </c>
      <c r="CC35" s="473">
        <f>CB33</f>
        <v>180</v>
      </c>
      <c r="CD35" s="473"/>
      <c r="CE35" s="474"/>
      <c r="CF35" s="105"/>
      <c r="CG35" s="105"/>
      <c r="CH35" s="105"/>
      <c r="CI35" s="105"/>
      <c r="CJ35" s="426" t="s">
        <v>337</v>
      </c>
      <c r="CK35" s="105"/>
      <c r="CL35" s="105"/>
      <c r="CM35" s="106"/>
      <c r="CN35" s="104"/>
      <c r="CO35" s="105"/>
      <c r="CP35" s="105"/>
      <c r="CQ35" s="105"/>
      <c r="CR35" s="426" t="s">
        <v>337</v>
      </c>
      <c r="CS35" s="105"/>
      <c r="CT35" s="105"/>
      <c r="CU35" s="106"/>
      <c r="CV35" s="104"/>
      <c r="CW35" s="105"/>
      <c r="CX35" s="105"/>
      <c r="CY35" s="105"/>
      <c r="CZ35" s="426" t="s">
        <v>337</v>
      </c>
      <c r="DA35" s="105"/>
      <c r="DB35" s="105"/>
      <c r="DC35" s="106"/>
      <c r="DD35" s="104"/>
      <c r="DE35" s="105"/>
      <c r="DF35" s="105"/>
      <c r="DG35" s="105"/>
      <c r="DH35" s="426" t="s">
        <v>337</v>
      </c>
      <c r="DI35" s="105"/>
      <c r="DJ35" s="105"/>
      <c r="DK35" s="106"/>
      <c r="DL35" s="434"/>
      <c r="DM35" s="434" t="s">
        <v>337</v>
      </c>
      <c r="DN35" s="434"/>
      <c r="DO35" s="434"/>
      <c r="DP35" s="434"/>
      <c r="DQ35" s="434"/>
      <c r="DR35" s="434"/>
      <c r="DS35" s="476"/>
    </row>
    <row r="36" spans="1:123" ht="15.95" customHeight="1" thickBot="1">
      <c r="A36" s="441" t="s">
        <v>246</v>
      </c>
      <c r="B36" s="441"/>
      <c r="C36" s="441"/>
      <c r="D36" s="441"/>
      <c r="E36" s="441"/>
      <c r="F36" s="441"/>
      <c r="G36" s="441" t="s">
        <v>250</v>
      </c>
      <c r="H36" s="441"/>
      <c r="I36" s="441"/>
      <c r="J36" s="441"/>
      <c r="K36" s="441"/>
      <c r="L36" s="663">
        <v>12000</v>
      </c>
      <c r="M36" s="660"/>
      <c r="N36" s="660"/>
      <c r="O36" s="84" t="s">
        <v>9</v>
      </c>
      <c r="P36" s="28"/>
      <c r="S36" s="81"/>
      <c r="T36" s="81"/>
      <c r="U36" s="81"/>
      <c r="AI36" s="583"/>
      <c r="AJ36" s="567"/>
      <c r="AK36" s="567"/>
      <c r="AL36" s="588"/>
      <c r="AM36" s="588"/>
      <c r="AN36" s="588"/>
      <c r="AO36" s="567"/>
      <c r="AP36" s="567"/>
      <c r="AQ36" s="567"/>
      <c r="AR36" s="567"/>
      <c r="AS36" s="567"/>
      <c r="AT36" s="567"/>
      <c r="AU36" s="574"/>
      <c r="AV36" s="565"/>
      <c r="AW36" s="565"/>
      <c r="AX36" s="566"/>
      <c r="AY36" s="185"/>
      <c r="AZ36" s="568"/>
      <c r="BA36" s="568"/>
      <c r="BB36" s="568"/>
      <c r="BC36" s="185"/>
      <c r="BD36" s="568"/>
      <c r="BE36" s="568"/>
      <c r="BF36" s="568"/>
      <c r="BG36" s="580"/>
      <c r="BH36" s="581"/>
      <c r="BI36" s="581"/>
      <c r="BJ36" s="582"/>
      <c r="BK36" s="8"/>
      <c r="BL36" s="8"/>
      <c r="BM36" s="8"/>
      <c r="BQ36" s="437"/>
      <c r="BR36" s="436"/>
      <c r="BS36" s="436"/>
      <c r="BT36" s="436"/>
      <c r="BU36" s="436"/>
      <c r="BV36" s="438"/>
      <c r="BW36" s="438"/>
      <c r="BX36" s="438"/>
      <c r="BY36" s="438"/>
      <c r="BZ36" s="438"/>
      <c r="CA36" s="439"/>
      <c r="CB36" s="165"/>
      <c r="CC36" s="457"/>
      <c r="CD36" s="457"/>
      <c r="CE36" s="475"/>
      <c r="CF36" s="108"/>
      <c r="CG36" s="108"/>
      <c r="CH36" s="108"/>
      <c r="CI36" s="108"/>
      <c r="CJ36" s="427"/>
      <c r="CK36" s="108"/>
      <c r="CL36" s="108"/>
      <c r="CM36" s="109"/>
      <c r="CN36" s="107"/>
      <c r="CO36" s="108"/>
      <c r="CP36" s="108"/>
      <c r="CQ36" s="108"/>
      <c r="CR36" s="427"/>
      <c r="CS36" s="108"/>
      <c r="CT36" s="108"/>
      <c r="CU36" s="109"/>
      <c r="CV36" s="107"/>
      <c r="CW36" s="108"/>
      <c r="CX36" s="108"/>
      <c r="CY36" s="108"/>
      <c r="CZ36" s="427"/>
      <c r="DA36" s="108"/>
      <c r="DB36" s="108"/>
      <c r="DC36" s="109"/>
      <c r="DD36" s="107"/>
      <c r="DE36" s="108"/>
      <c r="DF36" s="108"/>
      <c r="DG36" s="108"/>
      <c r="DH36" s="427"/>
      <c r="DI36" s="108"/>
      <c r="DJ36" s="108"/>
      <c r="DK36" s="109"/>
      <c r="DL36" s="434"/>
      <c r="DM36" s="434"/>
      <c r="DN36" s="434"/>
      <c r="DO36" s="434"/>
      <c r="DP36" s="434"/>
      <c r="DQ36" s="434"/>
      <c r="DR36" s="434"/>
      <c r="DS36" s="476"/>
    </row>
    <row r="37" spans="1:123" ht="15.95" customHeight="1">
      <c r="A37" s="441" t="s">
        <v>247</v>
      </c>
      <c r="B37" s="441"/>
      <c r="C37" s="441"/>
      <c r="D37" s="441"/>
      <c r="E37" s="441"/>
      <c r="F37" s="441"/>
      <c r="G37" s="441" t="s">
        <v>251</v>
      </c>
      <c r="H37" s="441"/>
      <c r="I37" s="441"/>
      <c r="J37" s="441"/>
      <c r="K37" s="441"/>
      <c r="L37" s="663">
        <v>2000</v>
      </c>
      <c r="M37" s="660"/>
      <c r="N37" s="660"/>
      <c r="O37" s="84" t="s">
        <v>9</v>
      </c>
      <c r="P37" s="28"/>
      <c r="AI37" s="584" t="s">
        <v>270</v>
      </c>
      <c r="AJ37" s="585"/>
      <c r="AK37" s="585"/>
      <c r="AL37" s="567" t="s">
        <v>234</v>
      </c>
      <c r="AM37" s="567"/>
      <c r="AN37" s="567"/>
      <c r="AO37" s="588">
        <v>100</v>
      </c>
      <c r="AP37" s="588"/>
      <c r="AQ37" s="588"/>
      <c r="AR37" s="588">
        <v>120</v>
      </c>
      <c r="AS37" s="588"/>
      <c r="AT37" s="588"/>
      <c r="AU37" s="569" t="s">
        <v>234</v>
      </c>
      <c r="AV37" s="570"/>
      <c r="AW37" s="570"/>
      <c r="AX37" s="570"/>
      <c r="AY37" s="573" t="s">
        <v>4</v>
      </c>
      <c r="AZ37" s="562">
        <f>AE27</f>
        <v>12000</v>
      </c>
      <c r="BA37" s="563"/>
      <c r="BB37" s="564"/>
      <c r="BC37" s="575">
        <f>T27</f>
        <v>75600</v>
      </c>
      <c r="BD37" s="576"/>
      <c r="BE37" s="576"/>
      <c r="BF37" s="576"/>
      <c r="BG37" s="573" t="s">
        <v>5</v>
      </c>
      <c r="BH37" s="562">
        <f>AZ37+BC37</f>
        <v>87600</v>
      </c>
      <c r="BI37" s="563"/>
      <c r="BJ37" s="564"/>
      <c r="BK37" s="8"/>
      <c r="BL37" s="8"/>
      <c r="BM37" s="8"/>
      <c r="BQ37" s="437"/>
      <c r="BR37" s="436"/>
      <c r="BS37" s="444" t="s">
        <v>337</v>
      </c>
      <c r="BT37" s="436"/>
      <c r="BU37" s="436"/>
      <c r="BV37" s="438" t="s">
        <v>339</v>
      </c>
      <c r="BW37" s="438"/>
      <c r="BX37" s="438"/>
      <c r="BY37" s="438"/>
      <c r="BZ37" s="438"/>
      <c r="CA37" s="438"/>
      <c r="CB37" s="451">
        <f>ROUNDDOWN((BK17-DM33)/DD10,0)</f>
        <v>95</v>
      </c>
      <c r="CC37" s="452"/>
      <c r="CD37" s="452"/>
      <c r="CE37" s="452"/>
      <c r="CF37" s="104"/>
      <c r="CG37" s="105"/>
      <c r="CH37" s="105"/>
      <c r="CI37" s="226">
        <v>59</v>
      </c>
      <c r="CJ37" s="226"/>
      <c r="CK37" s="226"/>
      <c r="CL37" s="105"/>
      <c r="CM37" s="106"/>
      <c r="CN37" s="104"/>
      <c r="CO37" s="105"/>
      <c r="CP37" s="105" t="s">
        <v>32</v>
      </c>
      <c r="CQ37" s="429">
        <f>ROUND(CB37/BV10*10000,0)</f>
        <v>79</v>
      </c>
      <c r="CR37" s="429"/>
      <c r="CS37" s="429"/>
      <c r="CT37" s="105"/>
      <c r="CU37" s="106"/>
      <c r="CV37" s="104"/>
      <c r="CW37" s="105"/>
      <c r="CX37" s="105"/>
      <c r="CY37" s="105"/>
      <c r="CZ37" s="426" t="s">
        <v>337</v>
      </c>
      <c r="DA37" s="105"/>
      <c r="DB37" s="105"/>
      <c r="DC37" s="106"/>
      <c r="DD37" s="104"/>
      <c r="DE37" s="105"/>
      <c r="DF37" s="105"/>
      <c r="DG37" s="226">
        <v>59</v>
      </c>
      <c r="DH37" s="226"/>
      <c r="DI37" s="226"/>
      <c r="DJ37" s="105"/>
      <c r="DK37" s="105"/>
      <c r="DL37" s="432" t="s">
        <v>36</v>
      </c>
      <c r="DM37" s="473">
        <f>CB37*DD10</f>
        <v>68780</v>
      </c>
      <c r="DN37" s="473"/>
      <c r="DO37" s="473"/>
      <c r="DP37" s="473"/>
      <c r="DQ37" s="473"/>
      <c r="DR37" s="473"/>
      <c r="DS37" s="474"/>
    </row>
    <row r="38" spans="1:123" ht="15.95" customHeight="1" thickBot="1">
      <c r="A38" s="441" t="s">
        <v>247</v>
      </c>
      <c r="B38" s="441"/>
      <c r="C38" s="441"/>
      <c r="D38" s="441"/>
      <c r="E38" s="441"/>
      <c r="F38" s="441"/>
      <c r="G38" s="441" t="s">
        <v>252</v>
      </c>
      <c r="H38" s="441"/>
      <c r="I38" s="441"/>
      <c r="J38" s="441"/>
      <c r="K38" s="441"/>
      <c r="L38" s="663">
        <v>2050</v>
      </c>
      <c r="M38" s="660"/>
      <c r="N38" s="660"/>
      <c r="O38" s="84" t="s">
        <v>9</v>
      </c>
      <c r="P38" s="28"/>
      <c r="AI38" s="586"/>
      <c r="AJ38" s="587"/>
      <c r="AK38" s="587"/>
      <c r="AL38" s="589"/>
      <c r="AM38" s="589"/>
      <c r="AN38" s="589"/>
      <c r="AO38" s="590"/>
      <c r="AP38" s="590"/>
      <c r="AQ38" s="590"/>
      <c r="AR38" s="590"/>
      <c r="AS38" s="590"/>
      <c r="AT38" s="590"/>
      <c r="AU38" s="571"/>
      <c r="AV38" s="572"/>
      <c r="AW38" s="572"/>
      <c r="AX38" s="572"/>
      <c r="AY38" s="574"/>
      <c r="AZ38" s="565"/>
      <c r="BA38" s="565"/>
      <c r="BB38" s="566"/>
      <c r="BC38" s="577"/>
      <c r="BD38" s="578"/>
      <c r="BE38" s="578"/>
      <c r="BF38" s="578"/>
      <c r="BG38" s="574"/>
      <c r="BH38" s="565"/>
      <c r="BI38" s="565"/>
      <c r="BJ38" s="566"/>
      <c r="BK38" s="8"/>
      <c r="BL38" s="8"/>
      <c r="BM38" s="8"/>
      <c r="BQ38" s="437"/>
      <c r="BR38" s="436"/>
      <c r="BS38" s="436"/>
      <c r="BT38" s="436"/>
      <c r="BU38" s="436"/>
      <c r="BV38" s="438"/>
      <c r="BW38" s="438"/>
      <c r="BX38" s="438"/>
      <c r="BY38" s="438"/>
      <c r="BZ38" s="438"/>
      <c r="CA38" s="438"/>
      <c r="CB38" s="451"/>
      <c r="CC38" s="452"/>
      <c r="CD38" s="452"/>
      <c r="CE38" s="452"/>
      <c r="CF38" s="107"/>
      <c r="CG38" s="108"/>
      <c r="CH38" s="108"/>
      <c r="CI38" s="430">
        <v>10000</v>
      </c>
      <c r="CJ38" s="430"/>
      <c r="CK38" s="430"/>
      <c r="CL38" s="108"/>
      <c r="CM38" s="109"/>
      <c r="CN38" s="107"/>
      <c r="CO38" s="108"/>
      <c r="CP38" s="108"/>
      <c r="CQ38" s="430">
        <v>10000</v>
      </c>
      <c r="CR38" s="430"/>
      <c r="CS38" s="430"/>
      <c r="CT38" s="108"/>
      <c r="CU38" s="109"/>
      <c r="CV38" s="107"/>
      <c r="CW38" s="108"/>
      <c r="CX38" s="108"/>
      <c r="CY38" s="108"/>
      <c r="CZ38" s="427"/>
      <c r="DA38" s="108"/>
      <c r="DB38" s="108"/>
      <c r="DC38" s="109"/>
      <c r="DD38" s="107"/>
      <c r="DE38" s="108"/>
      <c r="DF38" s="108"/>
      <c r="DG38" s="430">
        <v>10000</v>
      </c>
      <c r="DH38" s="430"/>
      <c r="DI38" s="430"/>
      <c r="DJ38" s="108"/>
      <c r="DK38" s="108"/>
      <c r="DL38" s="433"/>
      <c r="DM38" s="457"/>
      <c r="DN38" s="457"/>
      <c r="DO38" s="457"/>
      <c r="DP38" s="457"/>
      <c r="DQ38" s="457"/>
      <c r="DR38" s="457"/>
      <c r="DS38" s="475"/>
    </row>
    <row r="39" spans="1:123" ht="15.95" customHeight="1">
      <c r="A39" s="441" t="s">
        <v>248</v>
      </c>
      <c r="B39" s="441"/>
      <c r="C39" s="441"/>
      <c r="D39" s="441"/>
      <c r="E39" s="441"/>
      <c r="F39" s="441"/>
      <c r="G39" s="441"/>
      <c r="H39" s="441"/>
      <c r="I39" s="441"/>
      <c r="J39" s="441"/>
      <c r="K39" s="441"/>
      <c r="L39" s="663">
        <v>16050</v>
      </c>
      <c r="M39" s="660"/>
      <c r="N39" s="660"/>
      <c r="O39" s="84" t="s">
        <v>9</v>
      </c>
      <c r="P39" s="28"/>
      <c r="AI39" s="8"/>
      <c r="AJ39" s="8"/>
      <c r="AK39" s="8"/>
      <c r="AL39" s="8"/>
      <c r="AM39" s="8"/>
      <c r="AN39" s="8"/>
      <c r="AO39" s="8"/>
      <c r="AP39" s="8"/>
      <c r="AQ39" s="8"/>
      <c r="AR39" s="8"/>
      <c r="AS39" s="8"/>
      <c r="AT39" s="8"/>
      <c r="AU39" s="8"/>
      <c r="AV39" s="8"/>
      <c r="AW39" s="8"/>
      <c r="AX39" s="8"/>
      <c r="AZ39" s="8"/>
      <c r="BA39" s="8"/>
      <c r="BB39" s="8"/>
      <c r="BC39" s="8"/>
      <c r="BD39" s="8"/>
      <c r="BE39" s="8"/>
      <c r="BF39" s="8"/>
      <c r="BG39" s="8"/>
      <c r="BH39" s="8"/>
      <c r="BI39" s="8"/>
      <c r="BJ39" s="8"/>
      <c r="BK39" s="8"/>
      <c r="BL39" s="8"/>
      <c r="BM39" s="8"/>
      <c r="BQ39" s="440" t="s">
        <v>235</v>
      </c>
      <c r="BR39" s="441"/>
      <c r="BS39" s="444" t="s">
        <v>337</v>
      </c>
      <c r="BT39" s="436"/>
      <c r="BU39" s="436"/>
      <c r="BV39" s="438" t="s">
        <v>339</v>
      </c>
      <c r="BW39" s="438"/>
      <c r="BX39" s="438"/>
      <c r="BY39" s="438"/>
      <c r="BZ39" s="438"/>
      <c r="CA39" s="438"/>
      <c r="CB39" s="454">
        <v>82</v>
      </c>
      <c r="CC39" s="422"/>
      <c r="CD39" s="422"/>
      <c r="CE39" s="422"/>
      <c r="CF39" s="104"/>
      <c r="CG39" s="105"/>
      <c r="CH39" s="105"/>
      <c r="CI39" s="429">
        <f>ROUND(CB39/BV16*10000,0)</f>
        <v>51</v>
      </c>
      <c r="CJ39" s="429"/>
      <c r="CK39" s="429"/>
      <c r="CL39" s="105"/>
      <c r="CM39" s="106"/>
      <c r="CN39" s="104"/>
      <c r="CO39" s="105"/>
      <c r="CP39" s="105"/>
      <c r="CQ39" s="226">
        <v>68</v>
      </c>
      <c r="CR39" s="226"/>
      <c r="CS39" s="226"/>
      <c r="CT39" s="105"/>
      <c r="CU39" s="106"/>
      <c r="CV39" s="104"/>
      <c r="CW39" s="105"/>
      <c r="CX39" s="105"/>
      <c r="CY39" s="105"/>
      <c r="CZ39" s="426" t="s">
        <v>337</v>
      </c>
      <c r="DA39" s="105"/>
      <c r="DB39" s="105"/>
      <c r="DC39" s="106"/>
      <c r="DD39" s="104"/>
      <c r="DE39" s="105"/>
      <c r="DF39" s="105" t="s">
        <v>35</v>
      </c>
      <c r="DG39" s="429">
        <f>ROUND(CB39/BV10*CG10,0)</f>
        <v>51</v>
      </c>
      <c r="DH39" s="429"/>
      <c r="DI39" s="429"/>
      <c r="DJ39" s="105"/>
      <c r="DK39" s="106"/>
      <c r="DL39" s="434"/>
      <c r="DM39" s="420">
        <v>59368</v>
      </c>
      <c r="DN39" s="420"/>
      <c r="DO39" s="420"/>
      <c r="DP39" s="420"/>
      <c r="DQ39" s="420"/>
      <c r="DR39" s="420"/>
      <c r="DS39" s="421"/>
    </row>
    <row r="40" spans="1:123" ht="15.95" customHeight="1">
      <c r="BG40" s="8"/>
      <c r="BH40" s="8"/>
      <c r="BI40" s="8"/>
      <c r="BJ40" s="8"/>
      <c r="BK40" s="8"/>
      <c r="BL40" s="8"/>
      <c r="BM40" s="8"/>
      <c r="BQ40" s="440"/>
      <c r="BR40" s="441"/>
      <c r="BS40" s="436"/>
      <c r="BT40" s="436"/>
      <c r="BU40" s="436"/>
      <c r="BV40" s="438"/>
      <c r="BW40" s="438"/>
      <c r="BX40" s="438"/>
      <c r="BY40" s="438"/>
      <c r="BZ40" s="438"/>
      <c r="CA40" s="438"/>
      <c r="CB40" s="455"/>
      <c r="CC40" s="420"/>
      <c r="CD40" s="420"/>
      <c r="CE40" s="420"/>
      <c r="CF40" s="107"/>
      <c r="CG40" s="108"/>
      <c r="CH40" s="108"/>
      <c r="CI40" s="430">
        <v>10000</v>
      </c>
      <c r="CJ40" s="430"/>
      <c r="CK40" s="430"/>
      <c r="CL40" s="108"/>
      <c r="CM40" s="109"/>
      <c r="CN40" s="107"/>
      <c r="CO40" s="108"/>
      <c r="CP40" s="108"/>
      <c r="CQ40" s="430">
        <v>10000</v>
      </c>
      <c r="CR40" s="430"/>
      <c r="CS40" s="430"/>
      <c r="CT40" s="108"/>
      <c r="CU40" s="109"/>
      <c r="CV40" s="107"/>
      <c r="CW40" s="108"/>
      <c r="CX40" s="108"/>
      <c r="CY40" s="108"/>
      <c r="CZ40" s="427"/>
      <c r="DA40" s="108"/>
      <c r="DB40" s="108"/>
      <c r="DC40" s="109"/>
      <c r="DD40" s="107"/>
      <c r="DE40" s="108"/>
      <c r="DF40" s="108"/>
      <c r="DG40" s="430">
        <v>10000</v>
      </c>
      <c r="DH40" s="430"/>
      <c r="DI40" s="430"/>
      <c r="DJ40" s="108"/>
      <c r="DK40" s="109"/>
      <c r="DL40" s="434"/>
      <c r="DM40" s="420"/>
      <c r="DN40" s="420"/>
      <c r="DO40" s="420"/>
      <c r="DP40" s="420"/>
      <c r="DQ40" s="420"/>
      <c r="DR40" s="420"/>
      <c r="DS40" s="421"/>
    </row>
    <row r="41" spans="1:123" ht="15.95" customHeight="1">
      <c r="A41" s="1" t="s">
        <v>254</v>
      </c>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Q41" s="440" t="s">
        <v>238</v>
      </c>
      <c r="BR41" s="441"/>
      <c r="BS41" s="444" t="s">
        <v>337</v>
      </c>
      <c r="BT41" s="436"/>
      <c r="BU41" s="436"/>
      <c r="BV41" s="446" t="s">
        <v>558</v>
      </c>
      <c r="BW41" s="446"/>
      <c r="BX41" s="446"/>
      <c r="BY41" s="446"/>
      <c r="BZ41" s="446"/>
      <c r="CA41" s="446"/>
      <c r="CB41" s="448">
        <f>DM41/DE12</f>
        <v>197</v>
      </c>
      <c r="CC41" s="449"/>
      <c r="CD41" s="449"/>
      <c r="CE41" s="449"/>
      <c r="CF41" s="104"/>
      <c r="CG41" s="105"/>
      <c r="CH41" s="105"/>
      <c r="CI41" s="429">
        <f>ROUND(CB41/BV16*10000,0)</f>
        <v>123</v>
      </c>
      <c r="CJ41" s="429"/>
      <c r="CK41" s="429"/>
      <c r="CL41" s="105"/>
      <c r="CM41" s="106"/>
      <c r="CN41" s="104"/>
      <c r="CO41" s="105"/>
      <c r="CP41" s="105"/>
      <c r="CQ41" s="105"/>
      <c r="CR41" s="426" t="s">
        <v>337</v>
      </c>
      <c r="CS41" s="105"/>
      <c r="CT41" s="105"/>
      <c r="CU41" s="106"/>
      <c r="CV41" s="104"/>
      <c r="CW41" s="105"/>
      <c r="CX41" s="105" t="s">
        <v>33</v>
      </c>
      <c r="CY41" s="429">
        <f>ROUND(CB41/(BV12+BV14)*10000,0)</f>
        <v>486</v>
      </c>
      <c r="CZ41" s="429"/>
      <c r="DA41" s="429"/>
      <c r="DB41" s="105"/>
      <c r="DC41" s="106"/>
      <c r="DD41" s="104"/>
      <c r="DE41" s="105"/>
      <c r="DF41" s="105"/>
      <c r="DG41" s="429">
        <f>ROUND(CB41/BV12*CG12,0)</f>
        <v>98</v>
      </c>
      <c r="DH41" s="429"/>
      <c r="DI41" s="429"/>
      <c r="DJ41" s="105"/>
      <c r="DK41" s="106"/>
      <c r="DL41" s="426"/>
      <c r="DM41" s="422">
        <v>164692</v>
      </c>
      <c r="DN41" s="422"/>
      <c r="DO41" s="422"/>
      <c r="DP41" s="422"/>
      <c r="DQ41" s="422"/>
      <c r="DR41" s="422"/>
      <c r="DS41" s="423"/>
    </row>
    <row r="42" spans="1:123" ht="15.95" customHeight="1" thickBot="1">
      <c r="A42" s="2" t="s">
        <v>272</v>
      </c>
      <c r="B42" s="3"/>
      <c r="C42" s="3"/>
      <c r="D42" s="3"/>
      <c r="E42" s="3"/>
      <c r="F42" s="3"/>
      <c r="G42" s="3"/>
      <c r="H42" s="3"/>
      <c r="I42" s="3"/>
      <c r="J42" s="3"/>
      <c r="K42" s="3"/>
      <c r="L42" s="3"/>
      <c r="M42" s="3"/>
      <c r="N42" s="3"/>
      <c r="O42" s="28"/>
      <c r="P42" s="403" t="s">
        <v>258</v>
      </c>
      <c r="Q42" s="404"/>
      <c r="R42" s="404"/>
      <c r="S42" s="404"/>
      <c r="T42" s="404"/>
      <c r="U42" s="405"/>
      <c r="AI42" s="8"/>
      <c r="AJ42" s="8"/>
      <c r="AK42" s="8"/>
      <c r="AL42" s="8"/>
      <c r="AM42" s="22"/>
      <c r="AN42" s="22"/>
      <c r="AO42" s="22"/>
      <c r="AP42" s="8"/>
      <c r="AS42" s="22"/>
      <c r="AT42" s="22"/>
      <c r="AU42" s="22"/>
      <c r="AV42" s="8"/>
      <c r="AY42" s="22"/>
      <c r="AZ42" s="22"/>
      <c r="BA42" s="22"/>
      <c r="BB42" s="8"/>
      <c r="BC42" s="8"/>
      <c r="BD42" s="8"/>
      <c r="BE42" s="8"/>
      <c r="BF42" s="8"/>
      <c r="BG42" s="8"/>
      <c r="BH42" s="8"/>
      <c r="BI42" s="8"/>
      <c r="BJ42" s="8"/>
      <c r="BK42" s="8"/>
      <c r="BL42" s="8"/>
      <c r="BM42" s="8"/>
      <c r="BQ42" s="442"/>
      <c r="BR42" s="443"/>
      <c r="BS42" s="445"/>
      <c r="BT42" s="445"/>
      <c r="BU42" s="445"/>
      <c r="BV42" s="447"/>
      <c r="BW42" s="447"/>
      <c r="BX42" s="447"/>
      <c r="BY42" s="447"/>
      <c r="BZ42" s="447"/>
      <c r="CA42" s="447"/>
      <c r="CB42" s="456"/>
      <c r="CC42" s="457"/>
      <c r="CD42" s="457"/>
      <c r="CE42" s="457"/>
      <c r="CF42" s="111"/>
      <c r="CG42" s="112"/>
      <c r="CH42" s="112"/>
      <c r="CI42" s="431">
        <v>10000</v>
      </c>
      <c r="CJ42" s="431"/>
      <c r="CK42" s="431"/>
      <c r="CL42" s="112"/>
      <c r="CM42" s="113"/>
      <c r="CN42" s="111"/>
      <c r="CO42" s="112"/>
      <c r="CP42" s="112"/>
      <c r="CQ42" s="112"/>
      <c r="CR42" s="428"/>
      <c r="CS42" s="112"/>
      <c r="CT42" s="112"/>
      <c r="CU42" s="113"/>
      <c r="CV42" s="111"/>
      <c r="CW42" s="112"/>
      <c r="CX42" s="112"/>
      <c r="CY42" s="431">
        <v>10000</v>
      </c>
      <c r="CZ42" s="431"/>
      <c r="DA42" s="431"/>
      <c r="DB42" s="112"/>
      <c r="DC42" s="113"/>
      <c r="DD42" s="111"/>
      <c r="DE42" s="112"/>
      <c r="DF42" s="112"/>
      <c r="DG42" s="431">
        <v>10000</v>
      </c>
      <c r="DH42" s="431"/>
      <c r="DI42" s="431"/>
      <c r="DJ42" s="112"/>
      <c r="DK42" s="113"/>
      <c r="DL42" s="428"/>
      <c r="DM42" s="424"/>
      <c r="DN42" s="424"/>
      <c r="DO42" s="424"/>
      <c r="DP42" s="424"/>
      <c r="DQ42" s="424"/>
      <c r="DR42" s="424"/>
      <c r="DS42" s="425"/>
    </row>
    <row r="43" spans="1:123" ht="15.95" customHeight="1">
      <c r="A43" s="2" t="s">
        <v>255</v>
      </c>
      <c r="B43" s="3"/>
      <c r="C43" s="3"/>
      <c r="D43" s="3"/>
      <c r="E43" s="3"/>
      <c r="F43" s="3"/>
      <c r="G43" s="3"/>
      <c r="H43" s="3"/>
      <c r="I43" s="3"/>
      <c r="J43" s="3"/>
      <c r="K43" s="3"/>
      <c r="L43" s="3"/>
      <c r="M43" s="3"/>
      <c r="N43" s="3"/>
      <c r="O43" s="28"/>
      <c r="P43" s="659">
        <v>5000</v>
      </c>
      <c r="Q43" s="660"/>
      <c r="R43" s="660"/>
      <c r="S43" s="660"/>
      <c r="T43" s="3" t="s">
        <v>10</v>
      </c>
      <c r="U43" s="2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row>
    <row r="44" spans="1:123" ht="15.95" customHeight="1">
      <c r="A44" s="6" t="s">
        <v>256</v>
      </c>
      <c r="P44" s="661">
        <f>P49-P43</f>
        <v>7500</v>
      </c>
      <c r="Q44" s="662"/>
      <c r="R44" s="662"/>
      <c r="S44" s="662"/>
      <c r="T44" s="3" t="s">
        <v>10</v>
      </c>
      <c r="U44" s="28"/>
      <c r="AI44" s="8"/>
      <c r="AJ44" s="8"/>
      <c r="AK44" s="8"/>
      <c r="AL44" s="8"/>
      <c r="AM44" s="8"/>
      <c r="AN44" s="8"/>
      <c r="AO44" s="8"/>
      <c r="AP44" s="8"/>
      <c r="AV44" s="8"/>
      <c r="AW44" s="8"/>
      <c r="AX44" s="8"/>
      <c r="AY44" s="8"/>
      <c r="AZ44" s="8"/>
      <c r="BA44" s="8"/>
      <c r="BB44" s="8"/>
      <c r="BC44" s="8"/>
      <c r="BD44" s="8"/>
      <c r="BE44" s="8"/>
      <c r="BF44" s="8"/>
      <c r="BG44" s="8"/>
      <c r="BH44" s="8"/>
      <c r="BI44" s="8"/>
      <c r="BJ44" s="8"/>
      <c r="BK44" s="8"/>
      <c r="BL44" s="8"/>
      <c r="BM44" s="8"/>
      <c r="BP44" s="8"/>
    </row>
    <row r="45" spans="1:123" ht="15.95" customHeight="1">
      <c r="A45" s="6"/>
      <c r="D45" s="2" t="s">
        <v>225</v>
      </c>
      <c r="E45" s="3"/>
      <c r="F45" s="3"/>
      <c r="G45" s="3"/>
      <c r="H45" s="3"/>
      <c r="I45" s="3"/>
      <c r="J45" s="3"/>
      <c r="K45" s="3"/>
      <c r="L45" s="3"/>
      <c r="M45" s="3"/>
      <c r="N45" s="3"/>
      <c r="O45" s="28"/>
      <c r="P45" s="661">
        <f>P44-P46-P47-P48</f>
        <v>1400</v>
      </c>
      <c r="Q45" s="662"/>
      <c r="R45" s="662"/>
      <c r="S45" s="662"/>
      <c r="T45" s="3" t="s">
        <v>10</v>
      </c>
      <c r="U45" s="28"/>
      <c r="AI45" s="8"/>
      <c r="AJ45" s="8"/>
      <c r="AK45" s="8"/>
      <c r="AL45" s="8"/>
      <c r="AM45" s="8"/>
      <c r="AN45" s="8"/>
      <c r="AO45" s="8"/>
      <c r="AP45" s="8"/>
    </row>
    <row r="46" spans="1:123" ht="15.95" customHeight="1">
      <c r="A46" s="6"/>
      <c r="D46" s="2" t="s">
        <v>226</v>
      </c>
      <c r="E46" s="3"/>
      <c r="F46" s="3"/>
      <c r="G46" s="3"/>
      <c r="H46" s="3"/>
      <c r="I46" s="3"/>
      <c r="J46" s="3"/>
      <c r="K46" s="3"/>
      <c r="L46" s="3"/>
      <c r="M46" s="3"/>
      <c r="N46" s="3"/>
      <c r="O46" s="28"/>
      <c r="P46" s="659">
        <v>3900</v>
      </c>
      <c r="Q46" s="660"/>
      <c r="R46" s="660"/>
      <c r="S46" s="660"/>
      <c r="T46" s="3" t="s">
        <v>10</v>
      </c>
      <c r="U46" s="28"/>
    </row>
    <row r="47" spans="1:123" ht="15.95" customHeight="1">
      <c r="A47" s="6"/>
      <c r="D47" s="2" t="s">
        <v>227</v>
      </c>
      <c r="E47" s="3"/>
      <c r="F47" s="3"/>
      <c r="G47" s="3"/>
      <c r="H47" s="3"/>
      <c r="I47" s="3"/>
      <c r="J47" s="3"/>
      <c r="K47" s="3"/>
      <c r="L47" s="3"/>
      <c r="M47" s="3"/>
      <c r="N47" s="3"/>
      <c r="O47" s="28"/>
      <c r="P47" s="659">
        <v>1000</v>
      </c>
      <c r="Q47" s="660"/>
      <c r="R47" s="660"/>
      <c r="S47" s="660"/>
      <c r="T47" s="3" t="s">
        <v>10</v>
      </c>
      <c r="U47" s="28"/>
    </row>
    <row r="48" spans="1:123" ht="15.95" customHeight="1">
      <c r="A48" s="6"/>
      <c r="D48" s="4" t="s">
        <v>228</v>
      </c>
      <c r="E48" s="31"/>
      <c r="F48" s="31"/>
      <c r="G48" s="31"/>
      <c r="H48" s="31"/>
      <c r="I48" s="31"/>
      <c r="J48" s="31"/>
      <c r="K48" s="31"/>
      <c r="L48" s="31"/>
      <c r="M48" s="31"/>
      <c r="N48" s="31"/>
      <c r="O48" s="32"/>
      <c r="P48" s="659">
        <v>1200</v>
      </c>
      <c r="Q48" s="660"/>
      <c r="R48" s="660"/>
      <c r="S48" s="660"/>
      <c r="T48" s="3" t="s">
        <v>10</v>
      </c>
      <c r="U48" s="28"/>
    </row>
    <row r="49" spans="1:21" ht="15.95" customHeight="1">
      <c r="A49" s="2" t="s">
        <v>257</v>
      </c>
      <c r="B49" s="3"/>
      <c r="C49" s="3"/>
      <c r="D49" s="3"/>
      <c r="E49" s="3"/>
      <c r="F49" s="3"/>
      <c r="G49" s="3"/>
      <c r="H49" s="3"/>
      <c r="I49" s="3"/>
      <c r="J49" s="3"/>
      <c r="K49" s="3"/>
      <c r="L49" s="3"/>
      <c r="M49" s="3"/>
      <c r="N49" s="3"/>
      <c r="O49" s="28"/>
      <c r="P49" s="659">
        <v>12500</v>
      </c>
      <c r="Q49" s="660"/>
      <c r="R49" s="660"/>
      <c r="S49" s="660"/>
      <c r="T49" s="3" t="s">
        <v>10</v>
      </c>
      <c r="U49" s="28"/>
    </row>
    <row r="50" spans="1:21" ht="15.95" customHeight="1"/>
    <row r="51" spans="1:21" ht="15.95" customHeight="1"/>
    <row r="52" spans="1:21" ht="15.75" customHeight="1"/>
    <row r="53" spans="1:21" ht="15.75" customHeight="1"/>
    <row r="54" spans="1:21" ht="15.75" customHeight="1"/>
    <row r="55" spans="1:21" ht="15.75" customHeight="1"/>
    <row r="56" spans="1:21" ht="15.75" customHeight="1"/>
    <row r="57" spans="1:21" ht="15.75" customHeight="1"/>
    <row r="58" spans="1:21" ht="15.75" customHeight="1"/>
  </sheetData>
  <sheetProtection algorithmName="SHA-512" hashValue="lWg/R58iT33CMOQhmK1+6NKqRVizBuVPBCN9/YF4WGRMd4NGZpUyPhAqCSgIbeT6JTGi31NWXblSV090Vtaenw==" saltValue="I9NniJLd7tH0PbUn0ceNcw==" spinCount="100000" sheet="1" objects="1" scenarios="1"/>
  <mergeCells count="375">
    <mergeCell ref="BC12:BF12"/>
    <mergeCell ref="BG12:BJ12"/>
    <mergeCell ref="BK12:BN12"/>
    <mergeCell ref="AY8:BN11"/>
    <mergeCell ref="AI7:AN7"/>
    <mergeCell ref="AO7:BN7"/>
    <mergeCell ref="G29:K30"/>
    <mergeCell ref="AI8:AK16"/>
    <mergeCell ref="AL8:AN16"/>
    <mergeCell ref="AO8:AX11"/>
    <mergeCell ref="AO12:AQ12"/>
    <mergeCell ref="AR12:AT12"/>
    <mergeCell ref="AU12:AX12"/>
    <mergeCell ref="AY12:BB12"/>
    <mergeCell ref="R21:S22"/>
    <mergeCell ref="T21:V22"/>
    <mergeCell ref="W21:X22"/>
    <mergeCell ref="Y21:Z22"/>
    <mergeCell ref="AA21:AB22"/>
    <mergeCell ref="AC21:AD22"/>
    <mergeCell ref="R25:S26"/>
    <mergeCell ref="T25:V26"/>
    <mergeCell ref="G21:K22"/>
    <mergeCell ref="G23:K24"/>
    <mergeCell ref="L13:M17"/>
    <mergeCell ref="N13:O17"/>
    <mergeCell ref="P13:Q17"/>
    <mergeCell ref="T13:V17"/>
    <mergeCell ref="W13:X17"/>
    <mergeCell ref="AA10:AB12"/>
    <mergeCell ref="AC10:AD12"/>
    <mergeCell ref="Y13:Z17"/>
    <mergeCell ref="AE13:AG17"/>
    <mergeCell ref="R13:S17"/>
    <mergeCell ref="AA13:AB17"/>
    <mergeCell ref="AC13:AD17"/>
    <mergeCell ref="AC18:AD20"/>
    <mergeCell ref="AE18:AG20"/>
    <mergeCell ref="R18:S20"/>
    <mergeCell ref="D13:F17"/>
    <mergeCell ref="B13:C17"/>
    <mergeCell ref="D18:F20"/>
    <mergeCell ref="B18:C20"/>
    <mergeCell ref="A13:A20"/>
    <mergeCell ref="A9:A12"/>
    <mergeCell ref="B9:C12"/>
    <mergeCell ref="D9:F12"/>
    <mergeCell ref="G9:K12"/>
    <mergeCell ref="G18:K20"/>
    <mergeCell ref="L10:M12"/>
    <mergeCell ref="AE10:AG12"/>
    <mergeCell ref="L9:V9"/>
    <mergeCell ref="W9:AG9"/>
    <mergeCell ref="G13:K17"/>
    <mergeCell ref="N10:O12"/>
    <mergeCell ref="P10:Q12"/>
    <mergeCell ref="R10:S12"/>
    <mergeCell ref="T10:V12"/>
    <mergeCell ref="W10:X12"/>
    <mergeCell ref="Y10:Z12"/>
    <mergeCell ref="B21:C22"/>
    <mergeCell ref="D21:F22"/>
    <mergeCell ref="L21:M22"/>
    <mergeCell ref="N21:O22"/>
    <mergeCell ref="P21:Q22"/>
    <mergeCell ref="L18:M20"/>
    <mergeCell ref="N18:O20"/>
    <mergeCell ref="P18:Q20"/>
    <mergeCell ref="W18:X20"/>
    <mergeCell ref="T18:V20"/>
    <mergeCell ref="B23:C24"/>
    <mergeCell ref="D23:F24"/>
    <mergeCell ref="L23:M24"/>
    <mergeCell ref="N23:O24"/>
    <mergeCell ref="P23:Q24"/>
    <mergeCell ref="R23:S24"/>
    <mergeCell ref="T23:V24"/>
    <mergeCell ref="W23:X24"/>
    <mergeCell ref="Y23:Z24"/>
    <mergeCell ref="L27:M28"/>
    <mergeCell ref="N27:O28"/>
    <mergeCell ref="P27:Q28"/>
    <mergeCell ref="W25:X26"/>
    <mergeCell ref="Y25:Z26"/>
    <mergeCell ref="AA25:AB26"/>
    <mergeCell ref="AC25:AD26"/>
    <mergeCell ref="G27:K28"/>
    <mergeCell ref="B25:C26"/>
    <mergeCell ref="D25:F26"/>
    <mergeCell ref="L25:M26"/>
    <mergeCell ref="N25:O26"/>
    <mergeCell ref="P25:Q26"/>
    <mergeCell ref="G25:K26"/>
    <mergeCell ref="R27:S30"/>
    <mergeCell ref="B31:C32"/>
    <mergeCell ref="D31:AG32"/>
    <mergeCell ref="A21:A24"/>
    <mergeCell ref="A25:A30"/>
    <mergeCell ref="A31:A32"/>
    <mergeCell ref="AC27:AD28"/>
    <mergeCell ref="AE27:AG28"/>
    <mergeCell ref="B29:C30"/>
    <mergeCell ref="D29:F30"/>
    <mergeCell ref="L29:M30"/>
    <mergeCell ref="N29:O30"/>
    <mergeCell ref="P29:Q30"/>
    <mergeCell ref="T29:V30"/>
    <mergeCell ref="W29:X30"/>
    <mergeCell ref="Y29:Z30"/>
    <mergeCell ref="AA29:AB30"/>
    <mergeCell ref="AC29:AD30"/>
    <mergeCell ref="AE29:AG30"/>
    <mergeCell ref="T27:V28"/>
    <mergeCell ref="W27:X28"/>
    <mergeCell ref="Y27:Z28"/>
    <mergeCell ref="AA27:AB28"/>
    <mergeCell ref="B27:C28"/>
    <mergeCell ref="D27:F28"/>
    <mergeCell ref="G35:K35"/>
    <mergeCell ref="G36:K36"/>
    <mergeCell ref="G37:K37"/>
    <mergeCell ref="G38:K38"/>
    <mergeCell ref="G39:K39"/>
    <mergeCell ref="A35:F35"/>
    <mergeCell ref="A36:F36"/>
    <mergeCell ref="A37:F37"/>
    <mergeCell ref="A38:F38"/>
    <mergeCell ref="A39:F39"/>
    <mergeCell ref="AU13:AX15"/>
    <mergeCell ref="AY16:BB16"/>
    <mergeCell ref="BC16:BF16"/>
    <mergeCell ref="BG16:BJ16"/>
    <mergeCell ref="P47:S47"/>
    <mergeCell ref="P48:S48"/>
    <mergeCell ref="P49:S49"/>
    <mergeCell ref="P42:U42"/>
    <mergeCell ref="P43:S43"/>
    <mergeCell ref="P44:S44"/>
    <mergeCell ref="P45:S45"/>
    <mergeCell ref="P46:S46"/>
    <mergeCell ref="L35:P35"/>
    <mergeCell ref="L36:N36"/>
    <mergeCell ref="L37:N37"/>
    <mergeCell ref="L38:N38"/>
    <mergeCell ref="L39:N39"/>
    <mergeCell ref="AE25:AG26"/>
    <mergeCell ref="AE21:AG22"/>
    <mergeCell ref="AA23:AB24"/>
    <mergeCell ref="AC23:AD24"/>
    <mergeCell ref="AE23:AG24"/>
    <mergeCell ref="Y18:Z20"/>
    <mergeCell ref="AA18:AB20"/>
    <mergeCell ref="BK16:BN16"/>
    <mergeCell ref="AY13:BB15"/>
    <mergeCell ref="BC13:BF15"/>
    <mergeCell ref="BG13:BJ15"/>
    <mergeCell ref="BK13:BN15"/>
    <mergeCell ref="AI17:AK19"/>
    <mergeCell ref="AL19:AN19"/>
    <mergeCell ref="AO17:AQ17"/>
    <mergeCell ref="AU17:AX17"/>
    <mergeCell ref="AY17:BB17"/>
    <mergeCell ref="BC17:BF17"/>
    <mergeCell ref="BG17:BJ17"/>
    <mergeCell ref="BK17:BN17"/>
    <mergeCell ref="AU18:AX18"/>
    <mergeCell ref="AU19:AX19"/>
    <mergeCell ref="AY19:BB19"/>
    <mergeCell ref="BC19:BF19"/>
    <mergeCell ref="BG19:BJ19"/>
    <mergeCell ref="BK19:BN19"/>
    <mergeCell ref="AO13:AQ15"/>
    <mergeCell ref="AO16:AQ16"/>
    <mergeCell ref="AR16:AT16"/>
    <mergeCell ref="AU16:AX16"/>
    <mergeCell ref="AR13:AT15"/>
    <mergeCell ref="AI20:AK21"/>
    <mergeCell ref="AI22:AK23"/>
    <mergeCell ref="AL20:AN21"/>
    <mergeCell ref="AL22:AN23"/>
    <mergeCell ref="AO22:AQ23"/>
    <mergeCell ref="AO20:AQ21"/>
    <mergeCell ref="AR22:AT23"/>
    <mergeCell ref="AR20:AT21"/>
    <mergeCell ref="AU20:AX21"/>
    <mergeCell ref="AU22:AX23"/>
    <mergeCell ref="AY22:BB23"/>
    <mergeCell ref="BC20:BF21"/>
    <mergeCell ref="AY20:AY21"/>
    <mergeCell ref="AZ20:BB21"/>
    <mergeCell ref="BC22:BC23"/>
    <mergeCell ref="BD22:BF23"/>
    <mergeCell ref="BG22:BG23"/>
    <mergeCell ref="BH22:BJ23"/>
    <mergeCell ref="BK22:BN23"/>
    <mergeCell ref="BG20:BJ21"/>
    <mergeCell ref="BK20:BN21"/>
    <mergeCell ref="AI26:AK34"/>
    <mergeCell ref="AL26:AT28"/>
    <mergeCell ref="AL29:AN29"/>
    <mergeCell ref="AO29:AQ29"/>
    <mergeCell ref="AR29:AT29"/>
    <mergeCell ref="AL34:AN34"/>
    <mergeCell ref="AO34:AQ34"/>
    <mergeCell ref="AR34:AT34"/>
    <mergeCell ref="AL30:AN33"/>
    <mergeCell ref="AO30:AQ33"/>
    <mergeCell ref="AR30:AT33"/>
    <mergeCell ref="AU34:AX34"/>
    <mergeCell ref="AY34:BB34"/>
    <mergeCell ref="BC34:BF34"/>
    <mergeCell ref="BG34:BJ34"/>
    <mergeCell ref="AU29:AX33"/>
    <mergeCell ref="AY29:BB33"/>
    <mergeCell ref="BC29:BF33"/>
    <mergeCell ref="BG29:BJ33"/>
    <mergeCell ref="AU26:BJ28"/>
    <mergeCell ref="AI35:AK36"/>
    <mergeCell ref="AI37:AK38"/>
    <mergeCell ref="AL35:AN36"/>
    <mergeCell ref="AO35:AQ36"/>
    <mergeCell ref="AL37:AN38"/>
    <mergeCell ref="AO37:AQ38"/>
    <mergeCell ref="AR35:AT36"/>
    <mergeCell ref="AR37:AT38"/>
    <mergeCell ref="AU35:AU36"/>
    <mergeCell ref="AV35:AX36"/>
    <mergeCell ref="AY35:BB36"/>
    <mergeCell ref="AU37:AX38"/>
    <mergeCell ref="AY37:AY38"/>
    <mergeCell ref="AZ37:BB38"/>
    <mergeCell ref="BC35:BF36"/>
    <mergeCell ref="BC37:BF38"/>
    <mergeCell ref="BG35:BJ36"/>
    <mergeCell ref="BG37:BG38"/>
    <mergeCell ref="BH37:BJ38"/>
    <mergeCell ref="BY5:CA9"/>
    <mergeCell ref="BV5:BX8"/>
    <mergeCell ref="BQ5:BU8"/>
    <mergeCell ref="BQ10:BU11"/>
    <mergeCell ref="BQ12:BU13"/>
    <mergeCell ref="BQ14:BU15"/>
    <mergeCell ref="BQ16:BU17"/>
    <mergeCell ref="BV10:BX11"/>
    <mergeCell ref="BV12:BX13"/>
    <mergeCell ref="BV14:BX15"/>
    <mergeCell ref="BV16:BX17"/>
    <mergeCell ref="BV9:BX9"/>
    <mergeCell ref="BY10:CA11"/>
    <mergeCell ref="BY12:CA13"/>
    <mergeCell ref="BY14:CA15"/>
    <mergeCell ref="BY16:CA17"/>
    <mergeCell ref="CB5:CE8"/>
    <mergeCell ref="CF5:CI8"/>
    <mergeCell ref="CJ5:CM8"/>
    <mergeCell ref="CN5:CQ8"/>
    <mergeCell ref="CR5:CU8"/>
    <mergeCell ref="CV5:CY8"/>
    <mergeCell ref="CZ5:DC8"/>
    <mergeCell ref="DD5:DG8"/>
    <mergeCell ref="CJ9:CM9"/>
    <mergeCell ref="CN9:CQ9"/>
    <mergeCell ref="CR9:CU9"/>
    <mergeCell ref="CV9:CY9"/>
    <mergeCell ref="CZ9:DC9"/>
    <mergeCell ref="DD9:DG9"/>
    <mergeCell ref="CB10:CE11"/>
    <mergeCell ref="CB12:CE13"/>
    <mergeCell ref="CB14:CE15"/>
    <mergeCell ref="CB16:CE17"/>
    <mergeCell ref="CG10:CI10"/>
    <mergeCell ref="CG11:CI11"/>
    <mergeCell ref="CG13:CI13"/>
    <mergeCell ref="CG15:CI15"/>
    <mergeCell ref="CG17:CI17"/>
    <mergeCell ref="CG14:CI14"/>
    <mergeCell ref="CG16:CI16"/>
    <mergeCell ref="CG12:CI12"/>
    <mergeCell ref="DD16:DG17"/>
    <mergeCell ref="DE14:DG15"/>
    <mergeCell ref="CJ10:CM11"/>
    <mergeCell ref="CR10:CU11"/>
    <mergeCell ref="DD10:DG11"/>
    <mergeCell ref="CR12:CU13"/>
    <mergeCell ref="CZ12:DC13"/>
    <mergeCell ref="CK12:CM13"/>
    <mergeCell ref="CO10:CQ11"/>
    <mergeCell ref="CO12:CQ13"/>
    <mergeCell ref="CW10:CY11"/>
    <mergeCell ref="CW12:CY13"/>
    <mergeCell ref="DA10:DC11"/>
    <mergeCell ref="DE12:DG13"/>
    <mergeCell ref="BQ27:BU27"/>
    <mergeCell ref="CB30:CE31"/>
    <mergeCell ref="BV30:CA31"/>
    <mergeCell ref="CF30:CM31"/>
    <mergeCell ref="CJ14:CM15"/>
    <mergeCell ref="CN14:CQ15"/>
    <mergeCell ref="CR14:CU15"/>
    <mergeCell ref="CV14:CY15"/>
    <mergeCell ref="CZ14:DC15"/>
    <mergeCell ref="CJ16:CM17"/>
    <mergeCell ref="CN16:CQ17"/>
    <mergeCell ref="CR16:CU17"/>
    <mergeCell ref="CV16:CY17"/>
    <mergeCell ref="CZ16:DC17"/>
    <mergeCell ref="BQ28:BR32"/>
    <mergeCell ref="BS28:BU32"/>
    <mergeCell ref="CF18:CI18"/>
    <mergeCell ref="CB33:CE34"/>
    <mergeCell ref="CB37:CE38"/>
    <mergeCell ref="CB39:CE40"/>
    <mergeCell ref="CB41:CE42"/>
    <mergeCell ref="CN30:CU32"/>
    <mergeCell ref="CV30:DC32"/>
    <mergeCell ref="CB32:CE32"/>
    <mergeCell ref="DD28:DK29"/>
    <mergeCell ref="DL28:DS29"/>
    <mergeCell ref="DL30:DS32"/>
    <mergeCell ref="CC35:CE36"/>
    <mergeCell ref="CI33:CK33"/>
    <mergeCell ref="CI34:CK34"/>
    <mergeCell ref="CJ35:CJ36"/>
    <mergeCell ref="CI37:CK37"/>
    <mergeCell ref="CI38:CK38"/>
    <mergeCell ref="DG33:DI33"/>
    <mergeCell ref="DG34:DI34"/>
    <mergeCell ref="DG37:DI37"/>
    <mergeCell ref="DG38:DI38"/>
    <mergeCell ref="DM33:DS34"/>
    <mergeCell ref="DM35:DS36"/>
    <mergeCell ref="DM37:DS38"/>
    <mergeCell ref="CI39:CK39"/>
    <mergeCell ref="BQ33:BR38"/>
    <mergeCell ref="BV33:CA34"/>
    <mergeCell ref="BV35:CA36"/>
    <mergeCell ref="BV37:CA38"/>
    <mergeCell ref="BV39:CA40"/>
    <mergeCell ref="BQ39:BR40"/>
    <mergeCell ref="BQ41:BR42"/>
    <mergeCell ref="BS39:BU40"/>
    <mergeCell ref="BS41:BU42"/>
    <mergeCell ref="BV41:CA42"/>
    <mergeCell ref="BS33:BU34"/>
    <mergeCell ref="BS35:BU36"/>
    <mergeCell ref="BS37:BU38"/>
    <mergeCell ref="CI40:CK40"/>
    <mergeCell ref="CI41:CK41"/>
    <mergeCell ref="CI42:CK42"/>
    <mergeCell ref="CQ39:CS39"/>
    <mergeCell ref="CQ40:CS40"/>
    <mergeCell ref="CQ37:CS37"/>
    <mergeCell ref="CQ38:CS38"/>
    <mergeCell ref="CY33:DA33"/>
    <mergeCell ref="CY34:DA34"/>
    <mergeCell ref="CY41:DA41"/>
    <mergeCell ref="CY42:DA42"/>
    <mergeCell ref="DM39:DS40"/>
    <mergeCell ref="DM41:DS42"/>
    <mergeCell ref="CR33:CR34"/>
    <mergeCell ref="CR35:CR36"/>
    <mergeCell ref="CR41:CR42"/>
    <mergeCell ref="CZ35:CZ36"/>
    <mergeCell ref="CZ37:CZ38"/>
    <mergeCell ref="CZ39:CZ40"/>
    <mergeCell ref="DH35:DH36"/>
    <mergeCell ref="DG39:DI39"/>
    <mergeCell ref="DG40:DI40"/>
    <mergeCell ref="DG41:DI41"/>
    <mergeCell ref="DG42:DI42"/>
    <mergeCell ref="DL33:DL34"/>
    <mergeCell ref="DL35:DL36"/>
    <mergeCell ref="DL37:DL38"/>
    <mergeCell ref="DL39:DL40"/>
    <mergeCell ref="DL41:DL42"/>
  </mergeCells>
  <phoneticPr fontId="7"/>
  <pageMargins left="0.39370078740157483" right="0.19685039370078741" top="0.55118110236220474" bottom="0.35433070866141736" header="0.31496062992125984" footer="0.31496062992125984"/>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19CB8-EDB2-43D3-864B-5D9B5CF23958}">
  <dimension ref="A1:EC61"/>
  <sheetViews>
    <sheetView topLeftCell="A19" zoomScaleNormal="100" zoomScaleSheetLayoutView="75" workbookViewId="0">
      <selection activeCell="BJ34" sqref="BJ34:BL34"/>
    </sheetView>
  </sheetViews>
  <sheetFormatPr defaultColWidth="9" defaultRowHeight="16.5"/>
  <cols>
    <col min="1" max="32" width="2.75" style="1" customWidth="1"/>
    <col min="33" max="132" width="2.75" style="116" customWidth="1"/>
    <col min="133" max="133" width="2.75" style="47" customWidth="1"/>
    <col min="134" max="180" width="2.75" style="1" customWidth="1"/>
    <col min="181" max="181" width="0.75" style="1" customWidth="1"/>
    <col min="182" max="183" width="3.125" style="1" customWidth="1"/>
    <col min="184" max="186" width="2.75" style="1" customWidth="1"/>
    <col min="187" max="188" width="3.125" style="1" customWidth="1"/>
    <col min="189" max="191" width="2.75" style="1" customWidth="1"/>
    <col min="192" max="193" width="3.125" style="1" customWidth="1"/>
    <col min="194" max="196" width="2.75" style="1" customWidth="1"/>
    <col min="197" max="198" width="3.125" style="1" customWidth="1"/>
    <col min="199" max="201" width="2.75" style="1" customWidth="1"/>
    <col min="202" max="203" width="3.125" style="1" customWidth="1"/>
    <col min="204" max="206" width="2.75" style="1" customWidth="1"/>
    <col min="207" max="208" width="3.125" style="1" customWidth="1"/>
    <col min="209" max="211" width="2.75" style="1" customWidth="1"/>
    <col min="212" max="212" width="0.375" style="1" customWidth="1"/>
    <col min="213" max="226" width="2.75" style="1" customWidth="1"/>
    <col min="227" max="16384" width="9" style="1"/>
  </cols>
  <sheetData>
    <row r="1" spans="1:131" ht="14.1" customHeight="1">
      <c r="A1" s="1" t="s">
        <v>340</v>
      </c>
      <c r="AG1" s="116" t="s">
        <v>367</v>
      </c>
      <c r="CS1" s="116" t="s">
        <v>435</v>
      </c>
    </row>
    <row r="2" spans="1:131" ht="14.1" customHeight="1">
      <c r="B2" s="1" t="s">
        <v>341</v>
      </c>
      <c r="AG2" s="116" t="s">
        <v>368</v>
      </c>
      <c r="CS2" s="116" t="s">
        <v>436</v>
      </c>
    </row>
    <row r="3" spans="1:131" ht="14.1" customHeight="1" thickBot="1">
      <c r="B3" s="1" t="s">
        <v>342</v>
      </c>
      <c r="AG3" s="116" t="s">
        <v>369</v>
      </c>
      <c r="CT3" s="115" t="s">
        <v>437</v>
      </c>
      <c r="CU3" s="115"/>
      <c r="CV3" s="115"/>
      <c r="CW3" s="115"/>
      <c r="CX3" s="115"/>
      <c r="CY3" s="115"/>
      <c r="CZ3" s="115"/>
      <c r="DA3" s="115"/>
      <c r="DB3" s="115"/>
      <c r="DC3" s="115"/>
      <c r="DD3" s="115"/>
      <c r="DE3" s="115"/>
      <c r="DF3" s="115"/>
      <c r="DG3" s="115"/>
      <c r="DH3" s="115"/>
      <c r="DI3" s="115"/>
      <c r="DJ3" s="115"/>
      <c r="DK3" s="115"/>
      <c r="DL3" s="115"/>
      <c r="DM3" s="115"/>
      <c r="DN3" s="115"/>
      <c r="DO3" s="115"/>
      <c r="DP3" s="115"/>
      <c r="DQ3" s="115"/>
      <c r="DR3" s="115"/>
      <c r="DS3" s="115"/>
      <c r="DT3" s="115"/>
      <c r="DU3" s="115"/>
      <c r="DV3" s="115"/>
      <c r="DW3" s="115"/>
      <c r="DX3" s="115"/>
    </row>
    <row r="4" spans="1:131" ht="14.1" customHeight="1">
      <c r="B4" s="1" t="s">
        <v>343</v>
      </c>
      <c r="AG4" s="703"/>
      <c r="AH4" s="702"/>
      <c r="AI4" s="702"/>
      <c r="AJ4" s="702"/>
      <c r="AK4" s="702"/>
      <c r="AL4" s="702"/>
      <c r="AM4" s="702"/>
      <c r="AN4" s="702"/>
      <c r="AO4" s="702"/>
      <c r="AP4" s="702"/>
      <c r="AQ4" s="702"/>
      <c r="AR4" s="702"/>
      <c r="AS4" s="702"/>
      <c r="AT4" s="702"/>
      <c r="AU4" s="702"/>
      <c r="AV4" s="702"/>
      <c r="AW4" s="702"/>
      <c r="AX4" s="704"/>
      <c r="AY4" s="703" t="s">
        <v>408</v>
      </c>
      <c r="AZ4" s="702"/>
      <c r="BA4" s="702"/>
      <c r="BB4" s="702"/>
      <c r="BC4" s="702"/>
      <c r="BD4" s="702"/>
      <c r="BE4" s="702"/>
      <c r="BF4" s="702"/>
      <c r="BG4" s="702"/>
      <c r="BH4" s="702"/>
      <c r="BI4" s="702"/>
      <c r="BJ4" s="702"/>
      <c r="BK4" s="702"/>
      <c r="BL4" s="704"/>
      <c r="BM4" s="703" t="s">
        <v>427</v>
      </c>
      <c r="BN4" s="702"/>
      <c r="BO4" s="702"/>
      <c r="BP4" s="702"/>
      <c r="BQ4" s="702"/>
      <c r="BR4" s="702"/>
      <c r="BS4" s="702"/>
      <c r="BT4" s="702"/>
      <c r="BU4" s="702"/>
      <c r="BV4" s="702"/>
      <c r="BW4" s="702"/>
      <c r="BX4" s="702"/>
      <c r="BY4" s="702"/>
      <c r="BZ4" s="704"/>
      <c r="CA4" s="703" t="s">
        <v>432</v>
      </c>
      <c r="CB4" s="702"/>
      <c r="CC4" s="702"/>
      <c r="CD4" s="702"/>
      <c r="CE4" s="702"/>
      <c r="CF4" s="702"/>
      <c r="CG4" s="702"/>
      <c r="CH4" s="702"/>
      <c r="CI4" s="702"/>
      <c r="CJ4" s="702"/>
      <c r="CK4" s="702"/>
      <c r="CL4" s="702"/>
      <c r="CM4" s="702"/>
      <c r="CN4" s="704"/>
      <c r="CT4" s="115" t="s">
        <v>438</v>
      </c>
      <c r="CU4" s="115"/>
      <c r="CV4" s="115"/>
      <c r="CW4" s="115"/>
      <c r="CX4" s="115"/>
      <c r="CY4" s="115"/>
      <c r="CZ4" s="115"/>
      <c r="DA4" s="115"/>
      <c r="DB4" s="115"/>
      <c r="DC4" s="115"/>
      <c r="DD4" s="115"/>
      <c r="DE4" s="115"/>
      <c r="DF4" s="115"/>
      <c r="DG4" s="115"/>
      <c r="DH4" s="115"/>
      <c r="DI4" s="115"/>
      <c r="DJ4" s="115"/>
      <c r="DK4" s="115"/>
      <c r="DL4" s="115"/>
      <c r="DM4" s="115"/>
      <c r="DN4" s="115"/>
      <c r="DO4" s="115"/>
      <c r="DP4" s="115"/>
      <c r="DQ4" s="115"/>
      <c r="DR4" s="115"/>
      <c r="DS4" s="115"/>
      <c r="DT4" s="115"/>
      <c r="DU4" s="115"/>
      <c r="DV4" s="115"/>
      <c r="DW4" s="115"/>
      <c r="DX4" s="115"/>
    </row>
    <row r="5" spans="1:131" ht="14.1" customHeight="1">
      <c r="B5" s="1" t="s">
        <v>344</v>
      </c>
      <c r="AG5" s="705"/>
      <c r="AH5" s="706"/>
      <c r="AI5" s="706"/>
      <c r="AJ5" s="706"/>
      <c r="AK5" s="706"/>
      <c r="AL5" s="706"/>
      <c r="AM5" s="706"/>
      <c r="AN5" s="706"/>
      <c r="AO5" s="706"/>
      <c r="AP5" s="706"/>
      <c r="AQ5" s="706"/>
      <c r="AR5" s="706"/>
      <c r="AS5" s="706"/>
      <c r="AT5" s="706"/>
      <c r="AU5" s="706"/>
      <c r="AV5" s="706"/>
      <c r="AW5" s="706"/>
      <c r="AX5" s="707"/>
      <c r="AY5" s="717" t="s">
        <v>407</v>
      </c>
      <c r="AZ5" s="718"/>
      <c r="BA5" s="718"/>
      <c r="BB5" s="718"/>
      <c r="BC5" s="718"/>
      <c r="BD5" s="718"/>
      <c r="BE5" s="718"/>
      <c r="BF5" s="718"/>
      <c r="BG5" s="718"/>
      <c r="BH5" s="718"/>
      <c r="BI5" s="718"/>
      <c r="BJ5" s="122"/>
      <c r="BK5" s="122"/>
      <c r="BL5" s="128"/>
      <c r="BM5" s="717" t="s">
        <v>407</v>
      </c>
      <c r="BN5" s="718"/>
      <c r="BO5" s="718"/>
      <c r="BP5" s="718"/>
      <c r="BQ5" s="718"/>
      <c r="BR5" s="718"/>
      <c r="BS5" s="718"/>
      <c r="BT5" s="718"/>
      <c r="BU5" s="718"/>
      <c r="BV5" s="718"/>
      <c r="BW5" s="718"/>
      <c r="BX5" s="122"/>
      <c r="BY5" s="122"/>
      <c r="BZ5" s="128"/>
      <c r="CA5" s="717" t="s">
        <v>407</v>
      </c>
      <c r="CB5" s="718"/>
      <c r="CC5" s="718"/>
      <c r="CD5" s="718"/>
      <c r="CE5" s="718"/>
      <c r="CF5" s="718"/>
      <c r="CG5" s="718"/>
      <c r="CH5" s="718"/>
      <c r="CI5" s="718"/>
      <c r="CJ5" s="718"/>
      <c r="CK5" s="718"/>
      <c r="CL5" s="122"/>
      <c r="CM5" s="122"/>
      <c r="CN5" s="128"/>
      <c r="CT5" s="115" t="s">
        <v>439</v>
      </c>
      <c r="CU5" s="115"/>
      <c r="CV5" s="115"/>
      <c r="CW5" s="115"/>
      <c r="CX5" s="115"/>
      <c r="CY5" s="115"/>
      <c r="CZ5" s="115"/>
      <c r="DA5" s="115"/>
      <c r="DB5" s="115"/>
      <c r="DC5" s="115"/>
      <c r="DD5" s="115"/>
      <c r="DE5" s="115"/>
      <c r="DF5" s="115"/>
      <c r="DG5" s="115"/>
      <c r="DH5" s="115"/>
      <c r="DI5" s="115"/>
      <c r="DJ5" s="115"/>
      <c r="DK5" s="115"/>
      <c r="DL5" s="115"/>
      <c r="DM5" s="115"/>
      <c r="DN5" s="115"/>
      <c r="DO5" s="115"/>
      <c r="DP5" s="115"/>
      <c r="DQ5" s="115"/>
      <c r="DR5" s="115"/>
      <c r="DS5" s="115"/>
      <c r="DT5" s="115"/>
      <c r="DU5" s="115"/>
      <c r="DV5" s="115"/>
      <c r="DW5" s="115"/>
      <c r="DX5" s="115"/>
    </row>
    <row r="6" spans="1:131" ht="14.1" customHeight="1">
      <c r="B6" s="1" t="s">
        <v>345</v>
      </c>
      <c r="AG6" s="736" t="s">
        <v>370</v>
      </c>
      <c r="AH6" s="737"/>
      <c r="AI6" s="737"/>
      <c r="AJ6" s="118" t="s">
        <v>379</v>
      </c>
      <c r="AK6" s="118"/>
      <c r="AL6" s="118"/>
      <c r="AM6" s="118"/>
      <c r="AN6" s="118"/>
      <c r="AO6" s="118"/>
      <c r="AP6" s="118"/>
      <c r="AQ6" s="118"/>
      <c r="AR6" s="118"/>
      <c r="AS6" s="118"/>
      <c r="AT6" s="118"/>
      <c r="AU6" s="118"/>
      <c r="AV6" s="118"/>
      <c r="AW6" s="118"/>
      <c r="AX6" s="133"/>
      <c r="AY6" s="129" t="s">
        <v>378</v>
      </c>
      <c r="AZ6" s="118"/>
      <c r="BA6" s="118"/>
      <c r="BB6" s="118"/>
      <c r="BC6" s="118"/>
      <c r="BD6" s="118"/>
      <c r="BE6" s="118"/>
      <c r="BF6" s="118"/>
      <c r="BG6" s="118"/>
      <c r="BH6" s="118"/>
      <c r="BI6" s="119"/>
      <c r="BJ6" s="711">
        <v>12500</v>
      </c>
      <c r="BK6" s="712"/>
      <c r="BL6" s="713"/>
      <c r="BM6" s="129" t="s">
        <v>428</v>
      </c>
      <c r="BN6" s="118"/>
      <c r="BO6" s="118"/>
      <c r="BP6" s="118"/>
      <c r="BQ6" s="118"/>
      <c r="BR6" s="118"/>
      <c r="BS6" s="118"/>
      <c r="BT6" s="118"/>
      <c r="BU6" s="118"/>
      <c r="BV6" s="118"/>
      <c r="BW6" s="119"/>
      <c r="BX6" s="711">
        <v>12500</v>
      </c>
      <c r="BY6" s="712"/>
      <c r="BZ6" s="713"/>
      <c r="CA6" s="129" t="s">
        <v>428</v>
      </c>
      <c r="CB6" s="118"/>
      <c r="CC6" s="118"/>
      <c r="CD6" s="118"/>
      <c r="CE6" s="118"/>
      <c r="CF6" s="118"/>
      <c r="CG6" s="118"/>
      <c r="CH6" s="118"/>
      <c r="CI6" s="118"/>
      <c r="CJ6" s="118"/>
      <c r="CK6" s="119"/>
      <c r="CL6" s="711">
        <v>12500</v>
      </c>
      <c r="CM6" s="712"/>
      <c r="CN6" s="713"/>
      <c r="CT6" s="115" t="s">
        <v>440</v>
      </c>
      <c r="CU6" s="115"/>
      <c r="CV6" s="115"/>
      <c r="CW6" s="115"/>
      <c r="CX6" s="115"/>
      <c r="CY6" s="115"/>
      <c r="CZ6" s="115"/>
      <c r="DA6" s="115"/>
      <c r="DB6" s="115"/>
      <c r="DC6" s="115"/>
      <c r="DD6" s="115"/>
      <c r="DE6" s="115"/>
      <c r="DF6" s="115"/>
      <c r="DG6" s="115"/>
      <c r="DH6" s="115"/>
      <c r="DI6" s="115"/>
      <c r="DJ6" s="115"/>
      <c r="DK6" s="115"/>
      <c r="DL6" s="115"/>
      <c r="DM6" s="115"/>
      <c r="DN6" s="115"/>
      <c r="DO6" s="115"/>
      <c r="DP6" s="115"/>
      <c r="DQ6" s="115"/>
      <c r="DR6" s="115"/>
      <c r="DS6" s="115"/>
      <c r="DT6" s="115"/>
      <c r="DU6" s="115"/>
      <c r="DV6" s="115"/>
      <c r="DW6" s="115"/>
      <c r="DX6" s="115"/>
    </row>
    <row r="7" spans="1:131" ht="14.1" customHeight="1">
      <c r="B7" s="1" t="s">
        <v>559</v>
      </c>
      <c r="AG7" s="738"/>
      <c r="AH7" s="737"/>
      <c r="AI7" s="737"/>
      <c r="AJ7" s="118" t="s">
        <v>380</v>
      </c>
      <c r="AK7" s="118"/>
      <c r="AL7" s="118"/>
      <c r="AM7" s="118"/>
      <c r="AN7" s="118"/>
      <c r="AO7" s="118"/>
      <c r="AP7" s="118"/>
      <c r="AQ7" s="118"/>
      <c r="AR7" s="118"/>
      <c r="AS7" s="118"/>
      <c r="AT7" s="118"/>
      <c r="AU7" s="118"/>
      <c r="AV7" s="118"/>
      <c r="AW7" s="118"/>
      <c r="AX7" s="133"/>
      <c r="AY7" s="129" t="s">
        <v>378</v>
      </c>
      <c r="AZ7" s="118"/>
      <c r="BA7" s="118"/>
      <c r="BB7" s="118"/>
      <c r="BC7" s="118"/>
      <c r="BD7" s="118"/>
      <c r="BE7" s="118"/>
      <c r="BF7" s="118"/>
      <c r="BG7" s="118"/>
      <c r="BH7" s="118"/>
      <c r="BI7" s="119"/>
      <c r="BJ7" s="711">
        <v>10000</v>
      </c>
      <c r="BK7" s="712"/>
      <c r="BL7" s="713"/>
      <c r="BM7" s="129" t="s">
        <v>428</v>
      </c>
      <c r="BN7" s="118"/>
      <c r="BO7" s="118"/>
      <c r="BP7" s="118"/>
      <c r="BQ7" s="118"/>
      <c r="BR7" s="118"/>
      <c r="BS7" s="118"/>
      <c r="BT7" s="118"/>
      <c r="BU7" s="118"/>
      <c r="BV7" s="118"/>
      <c r="BW7" s="119"/>
      <c r="BX7" s="711">
        <v>10000</v>
      </c>
      <c r="BY7" s="712"/>
      <c r="BZ7" s="713"/>
      <c r="CA7" s="129" t="s">
        <v>428</v>
      </c>
      <c r="CB7" s="118"/>
      <c r="CC7" s="118"/>
      <c r="CD7" s="118"/>
      <c r="CE7" s="118"/>
      <c r="CF7" s="118"/>
      <c r="CG7" s="118"/>
      <c r="CH7" s="118"/>
      <c r="CI7" s="118"/>
      <c r="CJ7" s="118"/>
      <c r="CK7" s="119"/>
      <c r="CL7" s="711">
        <v>10000</v>
      </c>
      <c r="CM7" s="712"/>
      <c r="CN7" s="713"/>
      <c r="CT7" s="115" t="s">
        <v>441</v>
      </c>
      <c r="CU7" s="115"/>
      <c r="CV7" s="115"/>
      <c r="CW7" s="115"/>
      <c r="CX7" s="115"/>
      <c r="CY7" s="115"/>
      <c r="CZ7" s="115"/>
      <c r="DA7" s="115"/>
      <c r="DB7" s="115"/>
      <c r="DC7" s="115"/>
      <c r="DD7" s="115"/>
      <c r="DE7" s="115"/>
      <c r="DF7" s="115"/>
      <c r="DG7" s="115"/>
      <c r="DH7" s="115"/>
      <c r="DI7" s="115"/>
      <c r="DJ7" s="115"/>
      <c r="DK7" s="115"/>
      <c r="DL7" s="115"/>
      <c r="DM7" s="115"/>
      <c r="DN7" s="115"/>
      <c r="DO7" s="115"/>
      <c r="DP7" s="115"/>
      <c r="DQ7" s="115"/>
      <c r="DR7" s="115"/>
      <c r="DS7" s="115"/>
      <c r="DT7" s="115"/>
      <c r="DU7" s="115"/>
      <c r="DV7" s="115"/>
      <c r="DW7" s="115"/>
      <c r="DX7" s="115"/>
    </row>
    <row r="8" spans="1:131" ht="14.1" customHeight="1">
      <c r="B8" s="1" t="s">
        <v>346</v>
      </c>
      <c r="AG8" s="738"/>
      <c r="AH8" s="737"/>
      <c r="AI8" s="737"/>
      <c r="AJ8" s="118" t="s">
        <v>381</v>
      </c>
      <c r="AK8" s="118"/>
      <c r="AL8" s="118"/>
      <c r="AM8" s="118"/>
      <c r="AN8" s="118"/>
      <c r="AO8" s="118"/>
      <c r="AP8" s="118"/>
      <c r="AQ8" s="118"/>
      <c r="AR8" s="118"/>
      <c r="AS8" s="118"/>
      <c r="AT8" s="118"/>
      <c r="AU8" s="118"/>
      <c r="AV8" s="118"/>
      <c r="AW8" s="118"/>
      <c r="AX8" s="133"/>
      <c r="AY8" s="129" t="s">
        <v>378</v>
      </c>
      <c r="AZ8" s="118"/>
      <c r="BA8" s="118"/>
      <c r="BB8" s="118"/>
      <c r="BC8" s="118"/>
      <c r="BD8" s="118"/>
      <c r="BE8" s="118"/>
      <c r="BF8" s="118"/>
      <c r="BG8" s="118"/>
      <c r="BH8" s="118"/>
      <c r="BI8" s="119"/>
      <c r="BJ8" s="711">
        <v>5000</v>
      </c>
      <c r="BK8" s="712"/>
      <c r="BL8" s="713"/>
      <c r="BM8" s="129" t="s">
        <v>428</v>
      </c>
      <c r="BN8" s="118"/>
      <c r="BO8" s="118"/>
      <c r="BP8" s="118"/>
      <c r="BQ8" s="118"/>
      <c r="BR8" s="118"/>
      <c r="BS8" s="118"/>
      <c r="BT8" s="118"/>
      <c r="BU8" s="118"/>
      <c r="BV8" s="118"/>
      <c r="BW8" s="119"/>
      <c r="BX8" s="711">
        <v>5000</v>
      </c>
      <c r="BY8" s="712"/>
      <c r="BZ8" s="713"/>
      <c r="CA8" s="129" t="s">
        <v>428</v>
      </c>
      <c r="CB8" s="118"/>
      <c r="CC8" s="118"/>
      <c r="CD8" s="118"/>
      <c r="CE8" s="118"/>
      <c r="CF8" s="118"/>
      <c r="CG8" s="118"/>
      <c r="CH8" s="118"/>
      <c r="CI8" s="118"/>
      <c r="CJ8" s="118"/>
      <c r="CK8" s="119"/>
      <c r="CL8" s="711">
        <v>5000</v>
      </c>
      <c r="CM8" s="712"/>
      <c r="CN8" s="713"/>
      <c r="CT8" s="115" t="s">
        <v>442</v>
      </c>
      <c r="CU8" s="115"/>
      <c r="CV8" s="115"/>
      <c r="CW8" s="115"/>
      <c r="CX8" s="115"/>
      <c r="CY8" s="115"/>
      <c r="CZ8" s="115"/>
      <c r="DA8" s="115"/>
      <c r="DB8" s="115"/>
      <c r="DC8" s="115"/>
      <c r="DD8" s="115"/>
      <c r="DE8" s="115"/>
      <c r="DF8" s="115"/>
      <c r="DG8" s="115"/>
      <c r="DH8" s="115"/>
      <c r="DI8" s="115"/>
      <c r="DJ8" s="115"/>
      <c r="DK8" s="115"/>
      <c r="DL8" s="115"/>
      <c r="DM8" s="115"/>
      <c r="DN8" s="115"/>
      <c r="DO8" s="115"/>
      <c r="DP8" s="115"/>
      <c r="DQ8" s="115"/>
      <c r="DR8" s="115"/>
      <c r="DS8" s="115"/>
      <c r="DT8" s="115"/>
      <c r="DU8" s="115"/>
      <c r="DV8" s="115"/>
      <c r="DW8" s="115"/>
      <c r="DX8" s="115"/>
    </row>
    <row r="9" spans="1:131" ht="14.1" customHeight="1">
      <c r="B9" s="1" t="s">
        <v>347</v>
      </c>
      <c r="AG9" s="717" t="s">
        <v>371</v>
      </c>
      <c r="AH9" s="718"/>
      <c r="AI9" s="718"/>
      <c r="AJ9" s="118" t="s">
        <v>382</v>
      </c>
      <c r="AK9" s="118"/>
      <c r="AL9" s="118"/>
      <c r="AM9" s="118"/>
      <c r="AN9" s="118"/>
      <c r="AO9" s="118"/>
      <c r="AP9" s="118"/>
      <c r="AQ9" s="118"/>
      <c r="AR9" s="118"/>
      <c r="AS9" s="118"/>
      <c r="AT9" s="118"/>
      <c r="AU9" s="118"/>
      <c r="AV9" s="118"/>
      <c r="AW9" s="118"/>
      <c r="AX9" s="133"/>
      <c r="AY9" s="129" t="s">
        <v>378</v>
      </c>
      <c r="AZ9" s="118"/>
      <c r="BA9" s="118"/>
      <c r="BB9" s="118"/>
      <c r="BC9" s="118"/>
      <c r="BD9" s="118"/>
      <c r="BE9" s="118"/>
      <c r="BF9" s="118"/>
      <c r="BG9" s="118"/>
      <c r="BH9" s="118"/>
      <c r="BI9" s="119"/>
      <c r="BJ9" s="711">
        <v>4500</v>
      </c>
      <c r="BK9" s="712"/>
      <c r="BL9" s="713"/>
      <c r="BM9" s="129" t="s">
        <v>428</v>
      </c>
      <c r="BN9" s="118"/>
      <c r="BO9" s="118"/>
      <c r="BP9" s="118"/>
      <c r="BQ9" s="118"/>
      <c r="BR9" s="118"/>
      <c r="BS9" s="118"/>
      <c r="BT9" s="118"/>
      <c r="BU9" s="118"/>
      <c r="BV9" s="118"/>
      <c r="BW9" s="119"/>
      <c r="BX9" s="711">
        <v>4500</v>
      </c>
      <c r="BY9" s="712"/>
      <c r="BZ9" s="713"/>
      <c r="CA9" s="129" t="s">
        <v>428</v>
      </c>
      <c r="CB9" s="118"/>
      <c r="CC9" s="118"/>
      <c r="CD9" s="118"/>
      <c r="CE9" s="118"/>
      <c r="CF9" s="118"/>
      <c r="CG9" s="118"/>
      <c r="CH9" s="118"/>
      <c r="CI9" s="118"/>
      <c r="CJ9" s="118"/>
      <c r="CK9" s="119"/>
      <c r="CL9" s="711">
        <v>4500</v>
      </c>
      <c r="CM9" s="712"/>
      <c r="CN9" s="713"/>
      <c r="CT9" s="115" t="s">
        <v>443</v>
      </c>
      <c r="CU9" s="115"/>
      <c r="CV9" s="115"/>
      <c r="CW9" s="115"/>
      <c r="CX9" s="115"/>
      <c r="CY9" s="115"/>
      <c r="CZ9" s="115"/>
      <c r="DA9" s="115"/>
      <c r="DB9" s="115"/>
      <c r="DC9" s="115"/>
      <c r="DD9" s="115"/>
      <c r="DE9" s="115"/>
      <c r="DF9" s="115"/>
      <c r="DG9" s="115"/>
      <c r="DH9" s="115"/>
      <c r="DI9" s="115"/>
      <c r="DJ9" s="115"/>
      <c r="DK9" s="115"/>
      <c r="DL9" s="115"/>
      <c r="DM9" s="115"/>
      <c r="DN9" s="115"/>
      <c r="DO9" s="115"/>
      <c r="DP9" s="115"/>
      <c r="DQ9" s="115"/>
      <c r="DR9" s="115"/>
      <c r="DS9" s="115"/>
      <c r="DT9" s="115"/>
      <c r="DU9" s="115"/>
      <c r="DV9" s="115"/>
      <c r="DW9" s="115"/>
      <c r="DX9" s="115"/>
    </row>
    <row r="10" spans="1:131" ht="14.1" customHeight="1">
      <c r="B10" s="1" t="s">
        <v>348</v>
      </c>
      <c r="AG10" s="717"/>
      <c r="AH10" s="718"/>
      <c r="AI10" s="718"/>
      <c r="AJ10" s="118" t="s">
        <v>383</v>
      </c>
      <c r="AK10" s="118"/>
      <c r="AL10" s="118"/>
      <c r="AM10" s="118"/>
      <c r="AN10" s="118"/>
      <c r="AO10" s="118"/>
      <c r="AP10" s="118"/>
      <c r="AQ10" s="118"/>
      <c r="AR10" s="118"/>
      <c r="AS10" s="118"/>
      <c r="AT10" s="118"/>
      <c r="AU10" s="118"/>
      <c r="AV10" s="118"/>
      <c r="AW10" s="118"/>
      <c r="AX10" s="133"/>
      <c r="AY10" s="129" t="s">
        <v>378</v>
      </c>
      <c r="AZ10" s="118"/>
      <c r="BA10" s="118"/>
      <c r="BB10" s="118"/>
      <c r="BC10" s="118"/>
      <c r="BD10" s="118"/>
      <c r="BE10" s="118"/>
      <c r="BF10" s="118"/>
      <c r="BG10" s="118"/>
      <c r="BH10" s="118"/>
      <c r="BI10" s="119"/>
      <c r="BJ10" s="728">
        <v>8</v>
      </c>
      <c r="BK10" s="729"/>
      <c r="BL10" s="730"/>
      <c r="BM10" s="129" t="s">
        <v>428</v>
      </c>
      <c r="BN10" s="118"/>
      <c r="BO10" s="118"/>
      <c r="BP10" s="118"/>
      <c r="BQ10" s="118"/>
      <c r="BR10" s="118"/>
      <c r="BS10" s="118"/>
      <c r="BT10" s="118"/>
      <c r="BU10" s="118"/>
      <c r="BV10" s="118"/>
      <c r="BW10" s="119"/>
      <c r="BX10" s="728">
        <v>8</v>
      </c>
      <c r="BY10" s="729"/>
      <c r="BZ10" s="730"/>
      <c r="CA10" s="129" t="s">
        <v>428</v>
      </c>
      <c r="CB10" s="118"/>
      <c r="CC10" s="118"/>
      <c r="CD10" s="118"/>
      <c r="CE10" s="118"/>
      <c r="CF10" s="118"/>
      <c r="CG10" s="118"/>
      <c r="CH10" s="118"/>
      <c r="CI10" s="118"/>
      <c r="CJ10" s="118"/>
      <c r="CK10" s="119"/>
      <c r="CL10" s="728">
        <v>8</v>
      </c>
      <c r="CM10" s="729"/>
      <c r="CN10" s="730"/>
      <c r="CT10" s="115" t="s">
        <v>444</v>
      </c>
      <c r="CU10" s="115"/>
      <c r="CV10" s="115"/>
      <c r="CW10" s="115"/>
      <c r="CX10" s="115"/>
      <c r="CY10" s="115"/>
      <c r="CZ10" s="115"/>
      <c r="DA10" s="115"/>
      <c r="DB10" s="115"/>
      <c r="DC10" s="115"/>
      <c r="DD10" s="115"/>
      <c r="DE10" s="115"/>
      <c r="DF10" s="115"/>
      <c r="DG10" s="115"/>
      <c r="DH10" s="115"/>
      <c r="DI10" s="115"/>
      <c r="DJ10" s="115"/>
      <c r="DK10" s="115"/>
      <c r="DL10" s="115"/>
      <c r="DM10" s="115"/>
      <c r="DN10" s="115"/>
      <c r="DO10" s="115"/>
      <c r="DP10" s="115"/>
      <c r="DQ10" s="115"/>
      <c r="DR10" s="115"/>
      <c r="DS10" s="115"/>
      <c r="DT10" s="115"/>
      <c r="DU10" s="115"/>
      <c r="DV10" s="115"/>
      <c r="DW10" s="115"/>
      <c r="DX10" s="115"/>
    </row>
    <row r="11" spans="1:131" ht="14.1" customHeight="1">
      <c r="B11" s="1" t="s">
        <v>349</v>
      </c>
      <c r="AG11" s="717"/>
      <c r="AH11" s="718"/>
      <c r="AI11" s="718"/>
      <c r="AJ11" s="118" t="s">
        <v>384</v>
      </c>
      <c r="AK11" s="118"/>
      <c r="AL11" s="118"/>
      <c r="AM11" s="118"/>
      <c r="AN11" s="118"/>
      <c r="AO11" s="118"/>
      <c r="AP11" s="118"/>
      <c r="AQ11" s="118"/>
      <c r="AR11" s="118"/>
      <c r="AS11" s="118"/>
      <c r="AT11" s="118"/>
      <c r="AU11" s="118"/>
      <c r="AV11" s="118"/>
      <c r="AW11" s="118"/>
      <c r="AX11" s="133"/>
      <c r="AY11" s="129" t="s">
        <v>395</v>
      </c>
      <c r="AZ11" s="118"/>
      <c r="BA11" s="118"/>
      <c r="BB11" s="118"/>
      <c r="BC11" s="118"/>
      <c r="BD11" s="118"/>
      <c r="BE11" s="118"/>
      <c r="BF11" s="118"/>
      <c r="BG11" s="118"/>
      <c r="BH11" s="118"/>
      <c r="BI11" s="119"/>
      <c r="BJ11" s="733">
        <f>BJ9*BJ10</f>
        <v>36000</v>
      </c>
      <c r="BK11" s="734"/>
      <c r="BL11" s="735"/>
      <c r="BM11" s="129" t="s">
        <v>429</v>
      </c>
      <c r="BN11" s="118"/>
      <c r="BO11" s="118"/>
      <c r="BP11" s="118"/>
      <c r="BQ11" s="118"/>
      <c r="BR11" s="118"/>
      <c r="BS11" s="118"/>
      <c r="BT11" s="118"/>
      <c r="BU11" s="118"/>
      <c r="BV11" s="118"/>
      <c r="BW11" s="119"/>
      <c r="BX11" s="711">
        <v>36000</v>
      </c>
      <c r="BY11" s="712"/>
      <c r="BZ11" s="713"/>
      <c r="CA11" s="129" t="s">
        <v>429</v>
      </c>
      <c r="CB11" s="118"/>
      <c r="CC11" s="118"/>
      <c r="CD11" s="118"/>
      <c r="CE11" s="118"/>
      <c r="CF11" s="118"/>
      <c r="CG11" s="118"/>
      <c r="CH11" s="118"/>
      <c r="CI11" s="118"/>
      <c r="CJ11" s="118"/>
      <c r="CK11" s="119"/>
      <c r="CL11" s="733">
        <f>CL9*CL10</f>
        <v>36000</v>
      </c>
      <c r="CM11" s="734"/>
      <c r="CN11" s="735"/>
      <c r="CT11" s="115" t="s">
        <v>445</v>
      </c>
      <c r="CU11" s="115"/>
      <c r="CV11" s="115"/>
      <c r="CW11" s="115"/>
      <c r="CX11" s="115"/>
      <c r="CY11" s="115"/>
      <c r="CZ11" s="115"/>
      <c r="DA11" s="115"/>
      <c r="DB11" s="115"/>
      <c r="DC11" s="115"/>
      <c r="DD11" s="115"/>
      <c r="DE11" s="115"/>
      <c r="DF11" s="115"/>
      <c r="DG11" s="115"/>
      <c r="DH11" s="115"/>
      <c r="DI11" s="115"/>
      <c r="DJ11" s="115"/>
      <c r="DK11" s="115"/>
      <c r="DL11" s="115"/>
      <c r="DM11" s="115"/>
      <c r="DN11" s="115"/>
      <c r="DO11" s="115"/>
      <c r="DP11" s="115"/>
      <c r="DQ11" s="115"/>
      <c r="DR11" s="115"/>
      <c r="DS11" s="115"/>
      <c r="DT11" s="115"/>
      <c r="DU11" s="115"/>
      <c r="DV11" s="115"/>
      <c r="DW11" s="115"/>
      <c r="DX11" s="115"/>
    </row>
    <row r="12" spans="1:131" ht="14.1" customHeight="1" thickBot="1">
      <c r="B12" s="1" t="s">
        <v>350</v>
      </c>
      <c r="AG12" s="717"/>
      <c r="AH12" s="718"/>
      <c r="AI12" s="718"/>
      <c r="AJ12" s="118" t="s">
        <v>385</v>
      </c>
      <c r="AK12" s="118"/>
      <c r="AL12" s="118"/>
      <c r="AM12" s="118"/>
      <c r="AN12" s="118"/>
      <c r="AO12" s="118"/>
      <c r="AP12" s="118"/>
      <c r="AQ12" s="118"/>
      <c r="AR12" s="118"/>
      <c r="AS12" s="118"/>
      <c r="AT12" s="118"/>
      <c r="AU12" s="118"/>
      <c r="AV12" s="118"/>
      <c r="AW12" s="118"/>
      <c r="AX12" s="133"/>
      <c r="AY12" s="129" t="s">
        <v>378</v>
      </c>
      <c r="AZ12" s="118"/>
      <c r="BA12" s="118"/>
      <c r="BB12" s="118"/>
      <c r="BC12" s="118"/>
      <c r="BD12" s="118"/>
      <c r="BE12" s="118"/>
      <c r="BF12" s="118"/>
      <c r="BG12" s="118"/>
      <c r="BH12" s="118"/>
      <c r="BI12" s="119"/>
      <c r="BJ12" s="719">
        <v>0.73</v>
      </c>
      <c r="BK12" s="720"/>
      <c r="BL12" s="721"/>
      <c r="BM12" s="129" t="s">
        <v>430</v>
      </c>
      <c r="BN12" s="118"/>
      <c r="BO12" s="123">
        <v>0.03</v>
      </c>
      <c r="BP12" s="118" t="s">
        <v>431</v>
      </c>
      <c r="BQ12" s="118"/>
      <c r="BR12" s="118"/>
      <c r="BS12" s="118"/>
      <c r="BT12" s="118"/>
      <c r="BU12" s="118"/>
      <c r="BV12" s="118"/>
      <c r="BW12" s="119"/>
      <c r="BX12" s="728">
        <v>0.76</v>
      </c>
      <c r="BY12" s="729"/>
      <c r="BZ12" s="730"/>
      <c r="CA12" s="129" t="s">
        <v>430</v>
      </c>
      <c r="CB12" s="118"/>
      <c r="CC12" s="123">
        <v>0.09</v>
      </c>
      <c r="CD12" s="118" t="s">
        <v>431</v>
      </c>
      <c r="CE12" s="118"/>
      <c r="CF12" s="118"/>
      <c r="CG12" s="118"/>
      <c r="CH12" s="118"/>
      <c r="CI12" s="118"/>
      <c r="CJ12" s="118"/>
      <c r="CK12" s="119"/>
      <c r="CL12" s="728">
        <v>0.82</v>
      </c>
      <c r="CM12" s="729"/>
      <c r="CN12" s="730"/>
      <c r="CT12" s="115" t="s">
        <v>446</v>
      </c>
      <c r="CU12" s="115"/>
      <c r="CV12" s="115"/>
      <c r="CW12" s="115"/>
      <c r="CX12" s="115"/>
      <c r="CY12" s="115"/>
      <c r="CZ12" s="115"/>
      <c r="DA12" s="115"/>
      <c r="DB12" s="115"/>
      <c r="DC12" s="115"/>
      <c r="DD12" s="115"/>
      <c r="DE12" s="115"/>
      <c r="DJ12" s="115"/>
      <c r="DK12" s="115"/>
      <c r="DQ12" s="115"/>
      <c r="DR12" s="115"/>
      <c r="DS12" s="115"/>
      <c r="DT12" s="115"/>
      <c r="DU12" s="115"/>
      <c r="DV12" s="115"/>
      <c r="DW12" s="115"/>
      <c r="DX12" s="115"/>
    </row>
    <row r="13" spans="1:131" ht="14.1" customHeight="1" thickBot="1">
      <c r="B13" s="1" t="s">
        <v>351</v>
      </c>
      <c r="AG13" s="717"/>
      <c r="AH13" s="718"/>
      <c r="AI13" s="718"/>
      <c r="AJ13" s="142" t="s">
        <v>386</v>
      </c>
      <c r="AK13" s="142"/>
      <c r="AL13" s="142"/>
      <c r="AM13" s="142"/>
      <c r="AN13" s="142"/>
      <c r="AO13" s="142"/>
      <c r="AP13" s="142"/>
      <c r="AQ13" s="142"/>
      <c r="AR13" s="142"/>
      <c r="AS13" s="142"/>
      <c r="AT13" s="142"/>
      <c r="AU13" s="142"/>
      <c r="AV13" s="142"/>
      <c r="AW13" s="142"/>
      <c r="AX13" s="145"/>
      <c r="AY13" s="146" t="s">
        <v>395</v>
      </c>
      <c r="AZ13" s="147"/>
      <c r="BA13" s="147"/>
      <c r="BB13" s="147"/>
      <c r="BC13" s="147"/>
      <c r="BD13" s="147"/>
      <c r="BE13" s="147"/>
      <c r="BF13" s="147"/>
      <c r="BG13" s="147"/>
      <c r="BH13" s="147"/>
      <c r="BI13" s="147"/>
      <c r="BJ13" s="148" t="s">
        <v>0</v>
      </c>
      <c r="BK13" s="731">
        <f>BJ11*BJ12</f>
        <v>26280</v>
      </c>
      <c r="BL13" s="732"/>
      <c r="BM13" s="146" t="s">
        <v>429</v>
      </c>
      <c r="BN13" s="147"/>
      <c r="BO13" s="147"/>
      <c r="BP13" s="147"/>
      <c r="BQ13" s="147"/>
      <c r="BR13" s="147"/>
      <c r="BS13" s="147"/>
      <c r="BT13" s="147"/>
      <c r="BU13" s="147"/>
      <c r="BV13" s="147"/>
      <c r="BW13" s="149"/>
      <c r="BX13" s="150"/>
      <c r="BY13" s="763">
        <f>BX11*BX12</f>
        <v>27360</v>
      </c>
      <c r="BZ13" s="764"/>
      <c r="CA13" s="146" t="s">
        <v>429</v>
      </c>
      <c r="CB13" s="147"/>
      <c r="CC13" s="147"/>
      <c r="CD13" s="147"/>
      <c r="CE13" s="147"/>
      <c r="CF13" s="147"/>
      <c r="CG13" s="147"/>
      <c r="CH13" s="147"/>
      <c r="CI13" s="147"/>
      <c r="CJ13" s="147"/>
      <c r="CK13" s="149"/>
      <c r="CL13" s="150"/>
      <c r="CM13" s="763">
        <f>CL11*CL12</f>
        <v>29520</v>
      </c>
      <c r="CN13" s="764"/>
      <c r="CT13" s="115" t="s">
        <v>447</v>
      </c>
      <c r="CU13" s="115"/>
      <c r="CV13" s="115"/>
      <c r="CW13" s="115"/>
      <c r="CX13" s="115"/>
      <c r="CY13" s="115"/>
      <c r="CZ13" s="115"/>
      <c r="DA13" s="115"/>
      <c r="DB13" s="115"/>
      <c r="DD13" s="780">
        <v>5</v>
      </c>
      <c r="DE13" s="780"/>
      <c r="DF13" s="780"/>
      <c r="DG13" s="115" t="s">
        <v>564</v>
      </c>
      <c r="DM13" s="778">
        <v>0.9</v>
      </c>
      <c r="DN13" s="778"/>
      <c r="DO13" s="115" t="s">
        <v>448</v>
      </c>
      <c r="DR13" s="115"/>
      <c r="DS13" s="115"/>
      <c r="DT13" s="115"/>
      <c r="DU13" s="115"/>
      <c r="DV13" s="115"/>
      <c r="DZ13" s="115"/>
      <c r="EA13" s="115"/>
    </row>
    <row r="14" spans="1:131" ht="14.1" customHeight="1">
      <c r="AG14" s="717"/>
      <c r="AH14" s="718"/>
      <c r="AI14" s="718"/>
      <c r="AJ14" s="143"/>
      <c r="AK14" s="143"/>
      <c r="AL14" s="143"/>
      <c r="AM14" s="143"/>
      <c r="AN14" s="143"/>
      <c r="AO14" s="143"/>
      <c r="AP14" s="117" t="s">
        <v>387</v>
      </c>
      <c r="AQ14" s="118"/>
      <c r="AR14" s="118"/>
      <c r="AS14" s="118"/>
      <c r="AT14" s="118"/>
      <c r="AU14" s="118"/>
      <c r="AV14" s="118"/>
      <c r="AW14" s="118"/>
      <c r="AX14" s="133"/>
      <c r="AY14" s="129" t="s">
        <v>396</v>
      </c>
      <c r="AZ14" s="118"/>
      <c r="BA14" s="118"/>
      <c r="BB14" s="118"/>
      <c r="BC14" s="118"/>
      <c r="BD14" s="118"/>
      <c r="BE14" s="118"/>
      <c r="BF14" s="118"/>
      <c r="BG14" s="118"/>
      <c r="BH14" s="118"/>
      <c r="BI14" s="119"/>
      <c r="BJ14" s="722">
        <f>BK13</f>
        <v>26280</v>
      </c>
      <c r="BK14" s="723"/>
      <c r="BL14" s="724"/>
      <c r="BM14" s="129" t="s">
        <v>396</v>
      </c>
      <c r="BN14" s="118"/>
      <c r="BO14" s="118"/>
      <c r="BP14" s="118"/>
      <c r="BQ14" s="118"/>
      <c r="BR14" s="118"/>
      <c r="BS14" s="118"/>
      <c r="BT14" s="118"/>
      <c r="BU14" s="118"/>
      <c r="BV14" s="118"/>
      <c r="BW14" s="119"/>
      <c r="BX14" s="733">
        <f>BY13</f>
        <v>27360</v>
      </c>
      <c r="BY14" s="734"/>
      <c r="BZ14" s="735"/>
      <c r="CA14" s="129" t="s">
        <v>433</v>
      </c>
      <c r="CB14" s="118"/>
      <c r="CC14" s="118"/>
      <c r="CD14" s="118"/>
      <c r="CE14" s="125">
        <v>4</v>
      </c>
      <c r="CF14" s="118"/>
      <c r="CG14" s="118"/>
      <c r="CH14" s="118"/>
      <c r="CI14" s="118"/>
      <c r="CJ14" s="118"/>
      <c r="CK14" s="119"/>
      <c r="CL14" s="733">
        <f>CM13*CE14/10</f>
        <v>11808</v>
      </c>
      <c r="CM14" s="734"/>
      <c r="CN14" s="735"/>
      <c r="CT14" s="115" t="s">
        <v>450</v>
      </c>
      <c r="CU14" s="115"/>
      <c r="CV14" s="115"/>
      <c r="CW14" s="115"/>
      <c r="CX14" s="115"/>
      <c r="CY14" s="115"/>
      <c r="CZ14" s="115"/>
      <c r="DA14" s="115"/>
      <c r="DB14" s="115"/>
      <c r="DC14" s="115"/>
      <c r="DD14" s="115"/>
      <c r="DG14" s="780">
        <v>54</v>
      </c>
      <c r="DH14" s="780"/>
      <c r="DI14" s="780"/>
      <c r="DJ14" s="115" t="s">
        <v>449</v>
      </c>
      <c r="DK14" s="115"/>
      <c r="DL14" s="115"/>
      <c r="DM14" s="115"/>
      <c r="DN14" s="115"/>
      <c r="DO14" s="115"/>
      <c r="DP14" s="115"/>
      <c r="DQ14" s="115"/>
      <c r="DR14" s="115"/>
      <c r="DS14" s="115"/>
      <c r="DT14" s="115"/>
      <c r="DU14" s="115"/>
      <c r="DV14" s="115"/>
      <c r="DW14" s="115"/>
      <c r="DX14" s="115"/>
    </row>
    <row r="15" spans="1:131" ht="14.1" customHeight="1">
      <c r="A15" s="1" t="s">
        <v>352</v>
      </c>
      <c r="AG15" s="717"/>
      <c r="AH15" s="718"/>
      <c r="AI15" s="718"/>
      <c r="AJ15" s="144"/>
      <c r="AK15" s="144"/>
      <c r="AL15" s="144"/>
      <c r="AM15" s="144"/>
      <c r="AN15" s="144"/>
      <c r="AO15" s="144"/>
      <c r="AP15" s="117" t="s">
        <v>388</v>
      </c>
      <c r="AQ15" s="118"/>
      <c r="AR15" s="118"/>
      <c r="AS15" s="118"/>
      <c r="AT15" s="118"/>
      <c r="AU15" s="118"/>
      <c r="AV15" s="118"/>
      <c r="AW15" s="118"/>
      <c r="AX15" s="133"/>
      <c r="AY15" s="129"/>
      <c r="AZ15" s="118"/>
      <c r="BA15" s="118"/>
      <c r="BB15" s="118"/>
      <c r="BC15" s="118"/>
      <c r="BD15" s="118" t="s">
        <v>337</v>
      </c>
      <c r="BE15" s="118"/>
      <c r="BF15" s="118"/>
      <c r="BG15" s="118"/>
      <c r="BH15" s="118"/>
      <c r="BI15" s="119"/>
      <c r="BJ15" s="725" t="s">
        <v>337</v>
      </c>
      <c r="BK15" s="726"/>
      <c r="BL15" s="727"/>
      <c r="BM15" s="129"/>
      <c r="BN15" s="118"/>
      <c r="BO15" s="118"/>
      <c r="BP15" s="118"/>
      <c r="BQ15" s="118"/>
      <c r="BR15" s="118" t="s">
        <v>337</v>
      </c>
      <c r="BS15" s="118"/>
      <c r="BT15" s="118"/>
      <c r="BU15" s="118"/>
      <c r="BV15" s="118"/>
      <c r="BW15" s="119"/>
      <c r="BX15" s="725" t="s">
        <v>337</v>
      </c>
      <c r="BY15" s="726"/>
      <c r="BZ15" s="727"/>
      <c r="CA15" s="129" t="s">
        <v>433</v>
      </c>
      <c r="CB15" s="118"/>
      <c r="CC15" s="118"/>
      <c r="CD15" s="118"/>
      <c r="CE15" s="125">
        <v>6</v>
      </c>
      <c r="CF15" s="118"/>
      <c r="CG15" s="118"/>
      <c r="CH15" s="118"/>
      <c r="CI15" s="118"/>
      <c r="CJ15" s="118"/>
      <c r="CK15" s="119"/>
      <c r="CL15" s="733">
        <f>CM13*CE15/10</f>
        <v>17712</v>
      </c>
      <c r="CM15" s="734"/>
      <c r="CN15" s="735"/>
      <c r="CT15" s="115" t="s">
        <v>451</v>
      </c>
      <c r="CU15" s="115"/>
      <c r="CV15" s="115"/>
      <c r="CW15" s="115"/>
      <c r="CX15" s="778">
        <v>0.2</v>
      </c>
      <c r="CY15" s="778"/>
      <c r="CZ15" s="115" t="s">
        <v>565</v>
      </c>
      <c r="DA15" s="115"/>
      <c r="DB15" s="115"/>
      <c r="DC15" s="115"/>
      <c r="DD15" s="115"/>
      <c r="DE15" s="115"/>
      <c r="DF15" s="115"/>
      <c r="DG15" s="115"/>
      <c r="DH15" s="115"/>
      <c r="DI15" s="115"/>
      <c r="DJ15" s="115"/>
      <c r="DL15" s="155" t="s">
        <v>28</v>
      </c>
      <c r="DM15" s="390">
        <f>ROUND(DG14*(1-CX15),0)</f>
        <v>43</v>
      </c>
      <c r="DN15" s="779"/>
      <c r="DO15" s="115" t="s">
        <v>452</v>
      </c>
      <c r="DP15" s="115"/>
      <c r="DQ15" s="115"/>
      <c r="DR15" s="115"/>
      <c r="DS15" s="115"/>
      <c r="DT15" s="115"/>
      <c r="DU15" s="115"/>
      <c r="DV15" s="115"/>
      <c r="DW15" s="115"/>
      <c r="DX15" s="115"/>
    </row>
    <row r="16" spans="1:131" ht="14.1" customHeight="1" thickBot="1">
      <c r="B16" s="1" t="s">
        <v>353</v>
      </c>
      <c r="AG16" s="717"/>
      <c r="AH16" s="718"/>
      <c r="AI16" s="718"/>
      <c r="AJ16" s="117" t="s">
        <v>390</v>
      </c>
      <c r="AK16" s="118"/>
      <c r="AL16" s="118"/>
      <c r="AM16" s="118"/>
      <c r="AN16" s="118"/>
      <c r="AO16" s="118"/>
      <c r="AP16" s="118"/>
      <c r="AQ16" s="118"/>
      <c r="AR16" s="118"/>
      <c r="AS16" s="118"/>
      <c r="AT16" s="118"/>
      <c r="AU16" s="118"/>
      <c r="AV16" s="118"/>
      <c r="AW16" s="118"/>
      <c r="AX16" s="133"/>
      <c r="AY16" s="129" t="s">
        <v>378</v>
      </c>
      <c r="AZ16" s="118"/>
      <c r="BA16" s="118"/>
      <c r="BB16" s="118"/>
      <c r="BC16" s="118"/>
      <c r="BD16" s="118"/>
      <c r="BE16" s="118"/>
      <c r="BF16" s="118"/>
      <c r="BG16" s="118"/>
      <c r="BH16" s="118"/>
      <c r="BI16" s="119"/>
      <c r="BJ16" s="728">
        <v>1.2</v>
      </c>
      <c r="BK16" s="729"/>
      <c r="BL16" s="730"/>
      <c r="BM16" s="129" t="s">
        <v>428</v>
      </c>
      <c r="BN16" s="118"/>
      <c r="BO16" s="118"/>
      <c r="BP16" s="118"/>
      <c r="BQ16" s="118"/>
      <c r="BR16" s="118"/>
      <c r="BS16" s="118"/>
      <c r="BT16" s="118"/>
      <c r="BU16" s="118"/>
      <c r="BV16" s="118"/>
      <c r="BW16" s="119"/>
      <c r="BX16" s="728">
        <v>1.2</v>
      </c>
      <c r="BY16" s="729"/>
      <c r="BZ16" s="730"/>
      <c r="CA16" s="129" t="s">
        <v>430</v>
      </c>
      <c r="CB16" s="118"/>
      <c r="CC16" s="762">
        <v>0.2</v>
      </c>
      <c r="CD16" s="762"/>
      <c r="CE16" s="118" t="s">
        <v>431</v>
      </c>
      <c r="CF16" s="118"/>
      <c r="CG16" s="118"/>
      <c r="CH16" s="118"/>
      <c r="CI16" s="118"/>
      <c r="CJ16" s="118"/>
      <c r="CK16" s="119"/>
      <c r="CL16" s="719">
        <v>1.4</v>
      </c>
      <c r="CM16" s="720"/>
      <c r="CN16" s="721"/>
      <c r="CT16" s="115" t="s">
        <v>453</v>
      </c>
      <c r="CU16" s="115"/>
      <c r="CV16" s="115"/>
      <c r="CW16" s="115"/>
      <c r="CX16" s="115"/>
      <c r="CY16" s="115"/>
      <c r="CZ16" s="115"/>
      <c r="DA16" s="115"/>
      <c r="DB16" s="115"/>
      <c r="DC16" s="115"/>
      <c r="DD16" s="115"/>
      <c r="DE16" s="115"/>
      <c r="DF16" s="115"/>
      <c r="DG16" s="115"/>
      <c r="DH16" s="115"/>
      <c r="DI16" s="115"/>
      <c r="DJ16" s="115"/>
      <c r="DK16" s="115"/>
      <c r="DL16" s="115"/>
      <c r="DM16" s="115"/>
      <c r="DN16" s="115"/>
      <c r="DO16" s="115"/>
      <c r="DP16" s="115"/>
      <c r="DQ16" s="115"/>
      <c r="DR16" s="115"/>
      <c r="DS16" s="115"/>
      <c r="DT16" s="115"/>
      <c r="DX16" s="115"/>
    </row>
    <row r="17" spans="1:128" ht="14.1" customHeight="1" thickBot="1">
      <c r="B17" s="1" t="s">
        <v>354</v>
      </c>
      <c r="AG17" s="742"/>
      <c r="AH17" s="743"/>
      <c r="AI17" s="743"/>
      <c r="AJ17" s="134" t="s">
        <v>389</v>
      </c>
      <c r="AK17" s="131"/>
      <c r="AL17" s="131"/>
      <c r="AM17" s="131"/>
      <c r="AN17" s="131"/>
      <c r="AO17" s="131"/>
      <c r="AP17" s="131"/>
      <c r="AQ17" s="131"/>
      <c r="AR17" s="131"/>
      <c r="AS17" s="131"/>
      <c r="AT17" s="131"/>
      <c r="AU17" s="131"/>
      <c r="AV17" s="131"/>
      <c r="AW17" s="131"/>
      <c r="AX17" s="135"/>
      <c r="AY17" s="130" t="s">
        <v>395</v>
      </c>
      <c r="AZ17" s="131"/>
      <c r="BA17" s="131"/>
      <c r="BB17" s="131"/>
      <c r="BC17" s="131"/>
      <c r="BD17" s="131"/>
      <c r="BE17" s="131"/>
      <c r="BF17" s="131"/>
      <c r="BG17" s="131"/>
      <c r="BH17" s="131"/>
      <c r="BI17" s="132"/>
      <c r="BJ17" s="714">
        <f>BJ11*BJ16</f>
        <v>43200</v>
      </c>
      <c r="BK17" s="715"/>
      <c r="BL17" s="716"/>
      <c r="BM17" s="130" t="s">
        <v>429</v>
      </c>
      <c r="BN17" s="131"/>
      <c r="BO17" s="131"/>
      <c r="BP17" s="131"/>
      <c r="BQ17" s="131"/>
      <c r="BR17" s="131"/>
      <c r="BS17" s="131"/>
      <c r="BT17" s="131"/>
      <c r="BU17" s="131"/>
      <c r="BV17" s="131"/>
      <c r="BW17" s="132"/>
      <c r="BX17" s="714">
        <f>BX11*BX16</f>
        <v>43200</v>
      </c>
      <c r="BY17" s="715"/>
      <c r="BZ17" s="716"/>
      <c r="CA17" s="130" t="s">
        <v>429</v>
      </c>
      <c r="CB17" s="131"/>
      <c r="CC17" s="131"/>
      <c r="CD17" s="131"/>
      <c r="CE17" s="131"/>
      <c r="CF17" s="131"/>
      <c r="CG17" s="131"/>
      <c r="CH17" s="131"/>
      <c r="CI17" s="131"/>
      <c r="CJ17" s="131"/>
      <c r="CK17" s="131"/>
      <c r="CL17" s="127" t="s">
        <v>6</v>
      </c>
      <c r="CM17" s="765">
        <f>CL11*CL16</f>
        <v>50400</v>
      </c>
      <c r="CN17" s="766"/>
      <c r="CT17" s="115" t="s">
        <v>566</v>
      </c>
      <c r="CU17" s="115"/>
      <c r="CV17" s="115"/>
      <c r="CW17" s="115"/>
      <c r="CX17" s="115"/>
      <c r="CY17" s="115"/>
      <c r="CZ17" s="115"/>
      <c r="DA17" s="115"/>
      <c r="DB17" s="115"/>
      <c r="DC17" s="115"/>
      <c r="DD17" s="115"/>
      <c r="DE17" s="115"/>
      <c r="DF17" s="115"/>
      <c r="DG17" s="115"/>
      <c r="DH17" s="115"/>
      <c r="DI17" s="115"/>
      <c r="DJ17" s="115"/>
      <c r="DK17" s="780">
        <v>7</v>
      </c>
      <c r="DL17" s="780"/>
      <c r="DM17" s="780"/>
      <c r="DN17" s="115" t="s">
        <v>454</v>
      </c>
      <c r="DP17" s="115"/>
      <c r="DQ17" s="115"/>
      <c r="DR17" s="115"/>
      <c r="DS17" s="115"/>
      <c r="DT17" s="115"/>
      <c r="DU17" s="115"/>
      <c r="DV17" s="115"/>
      <c r="DW17" s="115"/>
      <c r="DX17" s="115"/>
    </row>
    <row r="18" spans="1:128" ht="14.1" customHeight="1">
      <c r="B18" s="1" t="s">
        <v>355</v>
      </c>
      <c r="CT18" s="115" t="s">
        <v>455</v>
      </c>
      <c r="CU18" s="115"/>
      <c r="CV18" s="115"/>
      <c r="CW18" s="115"/>
      <c r="CX18" s="778">
        <v>0.95</v>
      </c>
      <c r="CY18" s="778"/>
      <c r="CZ18" s="115" t="s">
        <v>456</v>
      </c>
      <c r="DA18" s="115"/>
      <c r="DB18" s="115"/>
      <c r="DC18" s="115"/>
      <c r="DD18" s="115"/>
      <c r="DE18" s="115"/>
      <c r="DF18" s="115"/>
      <c r="DG18" s="115"/>
      <c r="DH18" s="115"/>
      <c r="DI18" s="115"/>
      <c r="DJ18" s="115"/>
      <c r="DN18" s="115"/>
      <c r="DO18" s="155" t="s">
        <v>41</v>
      </c>
      <c r="DP18" s="390">
        <f>ROUND(DK17*12*CX18,0)</f>
        <v>80</v>
      </c>
      <c r="DQ18" s="779"/>
      <c r="DR18" s="115"/>
      <c r="DS18" s="115"/>
      <c r="DT18" s="115"/>
      <c r="DU18" s="115"/>
      <c r="DV18" s="115"/>
      <c r="DW18" s="115"/>
      <c r="DX18" s="115"/>
    </row>
    <row r="19" spans="1:128" ht="14.1" customHeight="1" thickBot="1">
      <c r="B19" s="1" t="s">
        <v>356</v>
      </c>
      <c r="AG19" s="116" t="s">
        <v>372</v>
      </c>
      <c r="CT19" s="115" t="s">
        <v>457</v>
      </c>
      <c r="CU19" s="115"/>
      <c r="CV19" s="115"/>
      <c r="CW19" s="115"/>
      <c r="CX19" s="115"/>
      <c r="CY19" s="115"/>
      <c r="CZ19" s="115"/>
      <c r="DA19" s="115"/>
      <c r="DB19" s="115"/>
      <c r="DC19" s="115"/>
      <c r="DD19" s="115"/>
      <c r="DE19" s="115"/>
      <c r="DI19" s="115"/>
      <c r="DJ19" s="115"/>
      <c r="DK19" s="115"/>
      <c r="DL19" s="115"/>
      <c r="DM19" s="115"/>
      <c r="DN19" s="115"/>
      <c r="DO19" s="781">
        <v>0.3</v>
      </c>
      <c r="DP19" s="781"/>
      <c r="DQ19" s="115" t="s">
        <v>458</v>
      </c>
      <c r="DR19" s="115"/>
      <c r="DS19" s="115"/>
      <c r="DT19" s="115"/>
      <c r="DU19" s="115"/>
      <c r="DV19" s="115"/>
      <c r="DW19" s="115"/>
      <c r="DX19" s="115"/>
    </row>
    <row r="20" spans="1:128" ht="14.1" customHeight="1">
      <c r="B20" s="1" t="s">
        <v>357</v>
      </c>
      <c r="AG20" s="703"/>
      <c r="AH20" s="702"/>
      <c r="AI20" s="702"/>
      <c r="AJ20" s="702"/>
      <c r="AK20" s="702"/>
      <c r="AL20" s="702"/>
      <c r="AM20" s="702"/>
      <c r="AN20" s="702"/>
      <c r="AO20" s="702"/>
      <c r="AP20" s="702"/>
      <c r="AQ20" s="702"/>
      <c r="AR20" s="702"/>
      <c r="AS20" s="702"/>
      <c r="AT20" s="702"/>
      <c r="AU20" s="702"/>
      <c r="AV20" s="702"/>
      <c r="AW20" s="702"/>
      <c r="AX20" s="704"/>
      <c r="AY20" s="703" t="s">
        <v>408</v>
      </c>
      <c r="AZ20" s="702"/>
      <c r="BA20" s="702"/>
      <c r="BB20" s="702"/>
      <c r="BC20" s="702"/>
      <c r="BD20" s="702"/>
      <c r="BE20" s="702"/>
      <c r="BF20" s="702"/>
      <c r="BG20" s="702"/>
      <c r="BH20" s="702"/>
      <c r="BI20" s="702"/>
      <c r="BJ20" s="702"/>
      <c r="BK20" s="702"/>
      <c r="BL20" s="704"/>
      <c r="BM20" s="703" t="s">
        <v>427</v>
      </c>
      <c r="BN20" s="702"/>
      <c r="BO20" s="702"/>
      <c r="BP20" s="702"/>
      <c r="BQ20" s="702"/>
      <c r="BR20" s="702"/>
      <c r="BS20" s="702"/>
      <c r="BT20" s="702"/>
      <c r="BU20" s="702"/>
      <c r="BV20" s="702"/>
      <c r="BW20" s="702"/>
      <c r="BX20" s="702"/>
      <c r="BY20" s="702"/>
      <c r="BZ20" s="704"/>
      <c r="CA20" s="703" t="s">
        <v>432</v>
      </c>
      <c r="CB20" s="702"/>
      <c r="CC20" s="702"/>
      <c r="CD20" s="702"/>
      <c r="CE20" s="702"/>
      <c r="CF20" s="702"/>
      <c r="CG20" s="702"/>
      <c r="CH20" s="702"/>
      <c r="CI20" s="702"/>
      <c r="CJ20" s="702"/>
      <c r="CK20" s="702"/>
      <c r="CL20" s="702"/>
      <c r="CM20" s="702"/>
      <c r="CN20" s="704"/>
      <c r="CT20" s="115" t="s">
        <v>459</v>
      </c>
      <c r="CU20" s="115"/>
      <c r="CV20" s="115"/>
      <c r="CW20" s="115"/>
      <c r="CX20" s="115"/>
      <c r="CY20" s="115"/>
      <c r="CZ20" s="115"/>
      <c r="DA20" s="115"/>
      <c r="DB20" s="115"/>
      <c r="DC20" s="155" t="s">
        <v>29</v>
      </c>
      <c r="DD20" s="390">
        <f>ROUND(DP18*(1-DO19),0)</f>
        <v>56</v>
      </c>
      <c r="DE20" s="779"/>
      <c r="DF20" s="115" t="s">
        <v>460</v>
      </c>
      <c r="DG20" s="115"/>
      <c r="DH20" s="115"/>
      <c r="DI20" s="115"/>
      <c r="DJ20" s="115"/>
      <c r="DK20" s="115"/>
      <c r="DL20" s="115"/>
      <c r="DM20" s="115"/>
      <c r="DN20" s="115"/>
      <c r="DO20" s="115"/>
      <c r="DP20" s="115"/>
      <c r="DQ20" s="115"/>
      <c r="DR20" s="115"/>
      <c r="DS20" s="115"/>
      <c r="DT20" s="115"/>
      <c r="DU20" s="115"/>
      <c r="DV20" s="115"/>
      <c r="DW20" s="115"/>
      <c r="DX20" s="115"/>
    </row>
    <row r="21" spans="1:128" ht="14.1" customHeight="1">
      <c r="B21" s="1" t="s">
        <v>358</v>
      </c>
      <c r="AG21" s="705"/>
      <c r="AH21" s="706"/>
      <c r="AI21" s="706"/>
      <c r="AJ21" s="706"/>
      <c r="AK21" s="706"/>
      <c r="AL21" s="706"/>
      <c r="AM21" s="706"/>
      <c r="AN21" s="706"/>
      <c r="AO21" s="706"/>
      <c r="AP21" s="706"/>
      <c r="AQ21" s="706"/>
      <c r="AR21" s="706"/>
      <c r="AS21" s="706"/>
      <c r="AT21" s="706"/>
      <c r="AU21" s="706"/>
      <c r="AV21" s="706"/>
      <c r="AW21" s="706"/>
      <c r="AX21" s="707"/>
      <c r="AY21" s="717" t="s">
        <v>407</v>
      </c>
      <c r="AZ21" s="718"/>
      <c r="BA21" s="718"/>
      <c r="BB21" s="718"/>
      <c r="BC21" s="718"/>
      <c r="BD21" s="718"/>
      <c r="BE21" s="718"/>
      <c r="BF21" s="718"/>
      <c r="BG21" s="718"/>
      <c r="BH21" s="718"/>
      <c r="BI21" s="718"/>
      <c r="BJ21" s="122"/>
      <c r="BK21" s="122"/>
      <c r="BL21" s="128"/>
      <c r="BM21" s="717" t="s">
        <v>407</v>
      </c>
      <c r="BN21" s="718"/>
      <c r="BO21" s="718"/>
      <c r="BP21" s="718"/>
      <c r="BQ21" s="718"/>
      <c r="BR21" s="718"/>
      <c r="BS21" s="718"/>
      <c r="BT21" s="718"/>
      <c r="BU21" s="718"/>
      <c r="BV21" s="718"/>
      <c r="BW21" s="718"/>
      <c r="BX21" s="122"/>
      <c r="BY21" s="122"/>
      <c r="BZ21" s="128"/>
      <c r="CA21" s="717" t="s">
        <v>407</v>
      </c>
      <c r="CB21" s="718"/>
      <c r="CC21" s="718"/>
      <c r="CD21" s="718"/>
      <c r="CE21" s="718"/>
      <c r="CF21" s="718"/>
      <c r="CG21" s="718"/>
      <c r="CH21" s="718"/>
      <c r="CI21" s="718"/>
      <c r="CJ21" s="718"/>
      <c r="CK21" s="718"/>
      <c r="CL21" s="122"/>
      <c r="CM21" s="122"/>
      <c r="CN21" s="128"/>
      <c r="CT21" s="115" t="s">
        <v>461</v>
      </c>
      <c r="CU21" s="115"/>
      <c r="CV21" s="115"/>
      <c r="CW21" s="115"/>
      <c r="CX21" s="115"/>
      <c r="CY21" s="115"/>
      <c r="CZ21" s="115"/>
      <c r="DA21" s="115"/>
      <c r="DB21" s="115"/>
      <c r="DC21" s="115"/>
      <c r="DD21" s="115"/>
      <c r="DE21" s="115"/>
      <c r="DF21" s="115"/>
      <c r="DG21" s="115"/>
      <c r="DH21" s="115"/>
      <c r="DI21" s="115"/>
      <c r="DJ21" s="155" t="s">
        <v>40</v>
      </c>
      <c r="DK21" s="390">
        <f>ROUND(DM15/DD20*100,0)</f>
        <v>77</v>
      </c>
      <c r="DL21" s="779"/>
      <c r="DM21" s="115" t="s">
        <v>462</v>
      </c>
      <c r="DN21" s="115"/>
      <c r="DO21" s="115"/>
      <c r="DP21" s="115"/>
      <c r="DQ21" s="115"/>
      <c r="DR21" s="115"/>
      <c r="DS21" s="115"/>
      <c r="DT21" s="115"/>
      <c r="DU21" s="115"/>
      <c r="DV21" s="115"/>
      <c r="DW21" s="115"/>
      <c r="DX21" s="115"/>
    </row>
    <row r="22" spans="1:128" ht="14.1" customHeight="1">
      <c r="AG22" s="744" t="s">
        <v>391</v>
      </c>
      <c r="AH22" s="745"/>
      <c r="AI22" s="745"/>
      <c r="AJ22" s="117" t="s">
        <v>392</v>
      </c>
      <c r="AK22" s="118"/>
      <c r="AL22" s="118"/>
      <c r="AM22" s="118"/>
      <c r="AN22" s="118"/>
      <c r="AO22" s="118"/>
      <c r="AP22" s="118"/>
      <c r="AQ22" s="118"/>
      <c r="AR22" s="118"/>
      <c r="AS22" s="118"/>
      <c r="AT22" s="118"/>
      <c r="AU22" s="118"/>
      <c r="AV22" s="118"/>
      <c r="AW22" s="118"/>
      <c r="AX22" s="133"/>
      <c r="AY22" s="129" t="s">
        <v>378</v>
      </c>
      <c r="AZ22" s="118"/>
      <c r="BA22" s="118"/>
      <c r="BB22" s="118"/>
      <c r="BC22" s="118"/>
      <c r="BD22" s="118"/>
      <c r="BE22" s="118"/>
      <c r="BF22" s="118"/>
      <c r="BG22" s="118"/>
      <c r="BH22" s="118"/>
      <c r="BI22" s="119"/>
      <c r="BJ22" s="711">
        <v>10000</v>
      </c>
      <c r="BK22" s="712"/>
      <c r="BL22" s="713"/>
      <c r="BM22" s="129" t="s">
        <v>430</v>
      </c>
      <c r="BN22" s="118"/>
      <c r="BO22" s="762">
        <v>0.1</v>
      </c>
      <c r="BP22" s="762"/>
      <c r="BQ22" s="118" t="s">
        <v>431</v>
      </c>
      <c r="BR22" s="118"/>
      <c r="BS22" s="118"/>
      <c r="BT22" s="118"/>
      <c r="BU22" s="118"/>
      <c r="BV22" s="118"/>
      <c r="BW22" s="119"/>
      <c r="BX22" s="733">
        <f>BJ22*(1+BO22)</f>
        <v>11000</v>
      </c>
      <c r="BY22" s="734"/>
      <c r="BZ22" s="735"/>
      <c r="CA22" s="129" t="s">
        <v>430</v>
      </c>
      <c r="CB22" s="118"/>
      <c r="CC22" s="762">
        <v>0.1</v>
      </c>
      <c r="CD22" s="762"/>
      <c r="CE22" s="118" t="s">
        <v>431</v>
      </c>
      <c r="CF22" s="118"/>
      <c r="CG22" s="118"/>
      <c r="CH22" s="118"/>
      <c r="CI22" s="118"/>
      <c r="CJ22" s="118"/>
      <c r="CK22" s="119"/>
      <c r="CL22" s="733">
        <f>BJ22*(1+BO22)</f>
        <v>11000</v>
      </c>
      <c r="CM22" s="734"/>
      <c r="CN22" s="735"/>
      <c r="CT22" s="115" t="s">
        <v>463</v>
      </c>
      <c r="CU22" s="115"/>
      <c r="CV22" s="115"/>
      <c r="CW22" s="115"/>
      <c r="CX22" s="115"/>
      <c r="CY22" s="115"/>
      <c r="CZ22" s="115"/>
      <c r="DA22" s="115"/>
      <c r="DB22" s="115"/>
      <c r="DC22" s="115"/>
      <c r="DD22" s="115"/>
      <c r="DE22" s="115"/>
      <c r="DF22" s="115"/>
      <c r="DG22" s="115"/>
      <c r="DH22" s="115"/>
      <c r="DI22" s="115"/>
      <c r="DJ22" s="115"/>
      <c r="DK22" s="115"/>
      <c r="DL22" s="115"/>
      <c r="DM22" s="115"/>
      <c r="DN22" s="115"/>
      <c r="DO22" s="115"/>
      <c r="DP22" s="115"/>
      <c r="DQ22" s="115"/>
      <c r="DR22" s="115"/>
      <c r="DS22" s="115"/>
      <c r="DT22" s="115"/>
      <c r="DU22" s="115"/>
      <c r="DV22" s="115"/>
      <c r="DW22" s="115"/>
      <c r="DX22" s="115"/>
    </row>
    <row r="23" spans="1:128" ht="14.1" customHeight="1" thickBot="1">
      <c r="A23" s="1" t="s">
        <v>359</v>
      </c>
      <c r="AG23" s="746"/>
      <c r="AH23" s="747"/>
      <c r="AI23" s="747"/>
      <c r="AJ23" s="117" t="s">
        <v>393</v>
      </c>
      <c r="AK23" s="118"/>
      <c r="AL23" s="118"/>
      <c r="AM23" s="118"/>
      <c r="AN23" s="118"/>
      <c r="AO23" s="118"/>
      <c r="AP23" s="118"/>
      <c r="AQ23" s="118"/>
      <c r="AR23" s="118"/>
      <c r="AS23" s="118"/>
      <c r="AT23" s="118"/>
      <c r="AU23" s="118"/>
      <c r="AV23" s="118"/>
      <c r="AW23" s="118"/>
      <c r="AX23" s="133"/>
      <c r="AY23" s="129" t="s">
        <v>378</v>
      </c>
      <c r="AZ23" s="118"/>
      <c r="BA23" s="118"/>
      <c r="BB23" s="118"/>
      <c r="BC23" s="118"/>
      <c r="BD23" s="118"/>
      <c r="BE23" s="118"/>
      <c r="BF23" s="118"/>
      <c r="BG23" s="118"/>
      <c r="BH23" s="118"/>
      <c r="BI23" s="119"/>
      <c r="BJ23" s="711">
        <v>1000</v>
      </c>
      <c r="BK23" s="712"/>
      <c r="BL23" s="713"/>
      <c r="BM23" s="129" t="s">
        <v>430</v>
      </c>
      <c r="BN23" s="118"/>
      <c r="BO23" s="762">
        <v>0.1</v>
      </c>
      <c r="BP23" s="762"/>
      <c r="BQ23" s="118" t="s">
        <v>431</v>
      </c>
      <c r="BR23" s="118"/>
      <c r="BS23" s="118"/>
      <c r="BT23" s="118"/>
      <c r="BU23" s="118"/>
      <c r="BV23" s="118"/>
      <c r="BW23" s="119"/>
      <c r="BX23" s="755">
        <f>BJ23*(1+BO23)</f>
        <v>1100</v>
      </c>
      <c r="BY23" s="756"/>
      <c r="BZ23" s="757"/>
      <c r="CA23" s="129" t="s">
        <v>430</v>
      </c>
      <c r="CB23" s="118"/>
      <c r="CC23" s="762">
        <v>0.1</v>
      </c>
      <c r="CD23" s="762"/>
      <c r="CE23" s="118" t="s">
        <v>431</v>
      </c>
      <c r="CF23" s="118"/>
      <c r="CG23" s="118"/>
      <c r="CH23" s="118"/>
      <c r="CI23" s="118"/>
      <c r="CJ23" s="118"/>
      <c r="CK23" s="119"/>
      <c r="CL23" s="733">
        <f>BJ23*(1+CC23)</f>
        <v>1100</v>
      </c>
      <c r="CM23" s="734"/>
      <c r="CN23" s="735"/>
      <c r="CT23" s="115" t="s">
        <v>464</v>
      </c>
      <c r="CU23" s="115"/>
      <c r="CV23" s="115"/>
      <c r="CW23" s="115"/>
      <c r="CX23" s="115"/>
      <c r="CY23" s="115"/>
      <c r="CZ23" s="115"/>
      <c r="DA23" s="115"/>
      <c r="DB23" s="115"/>
      <c r="DC23" s="115"/>
      <c r="DD23" s="115"/>
      <c r="DE23" s="115"/>
      <c r="DF23" s="115"/>
      <c r="DG23" s="115"/>
      <c r="DH23" s="115"/>
      <c r="DI23" s="115"/>
      <c r="DJ23" s="115"/>
      <c r="DK23" s="115"/>
      <c r="DL23" s="115"/>
      <c r="DM23" s="115"/>
      <c r="DN23" s="115"/>
      <c r="DO23" s="115"/>
      <c r="DP23" s="115"/>
      <c r="DQ23" s="115"/>
      <c r="DR23" s="115"/>
      <c r="DS23" s="115"/>
      <c r="DT23" s="115"/>
      <c r="DU23" s="115"/>
      <c r="DV23" s="115"/>
      <c r="DW23" s="115"/>
      <c r="DX23" s="115"/>
    </row>
    <row r="24" spans="1:128" ht="14.1" customHeight="1" thickBot="1">
      <c r="B24" s="1" t="s">
        <v>360</v>
      </c>
      <c r="AG24" s="748"/>
      <c r="AH24" s="749"/>
      <c r="AI24" s="749"/>
      <c r="AJ24" s="136" t="s">
        <v>394</v>
      </c>
      <c r="AK24" s="136"/>
      <c r="AL24" s="136"/>
      <c r="AM24" s="136"/>
      <c r="AN24" s="136"/>
      <c r="AO24" s="136"/>
      <c r="AP24" s="136"/>
      <c r="AQ24" s="136"/>
      <c r="AR24" s="136"/>
      <c r="AS24" s="136"/>
      <c r="AT24" s="136"/>
      <c r="AU24" s="136"/>
      <c r="AV24" s="136"/>
      <c r="AW24" s="136"/>
      <c r="AX24" s="137"/>
      <c r="AY24" s="130" t="s">
        <v>395</v>
      </c>
      <c r="AZ24" s="131"/>
      <c r="BA24" s="131"/>
      <c r="BB24" s="131"/>
      <c r="BC24" s="131"/>
      <c r="BD24" s="131"/>
      <c r="BE24" s="131"/>
      <c r="BF24" s="131"/>
      <c r="BG24" s="131"/>
      <c r="BH24" s="131"/>
      <c r="BI24" s="132"/>
      <c r="BJ24" s="714">
        <f>BJ22+BJ23</f>
        <v>11000</v>
      </c>
      <c r="BK24" s="715"/>
      <c r="BL24" s="716"/>
      <c r="BM24" s="130" t="s">
        <v>395</v>
      </c>
      <c r="BN24" s="131"/>
      <c r="BO24" s="131"/>
      <c r="BP24" s="131"/>
      <c r="BQ24" s="131"/>
      <c r="BR24" s="131"/>
      <c r="BS24" s="131"/>
      <c r="BT24" s="131"/>
      <c r="BU24" s="131"/>
      <c r="BV24" s="131"/>
      <c r="BW24" s="131"/>
      <c r="BX24" s="127" t="s">
        <v>2</v>
      </c>
      <c r="BY24" s="765">
        <f>BX22+BX23</f>
        <v>12100</v>
      </c>
      <c r="BZ24" s="766"/>
      <c r="CA24" s="130" t="s">
        <v>395</v>
      </c>
      <c r="CB24" s="131"/>
      <c r="CC24" s="131"/>
      <c r="CD24" s="131"/>
      <c r="CE24" s="131"/>
      <c r="CF24" s="131"/>
      <c r="CG24" s="131"/>
      <c r="CH24" s="131"/>
      <c r="CI24" s="131"/>
      <c r="CJ24" s="131"/>
      <c r="CK24" s="132"/>
      <c r="CL24" s="138"/>
      <c r="CM24" s="767">
        <f>CL22+CL23</f>
        <v>12100</v>
      </c>
      <c r="CN24" s="768"/>
      <c r="CT24" s="115" t="s">
        <v>465</v>
      </c>
      <c r="CU24" s="115"/>
      <c r="CV24" s="115"/>
      <c r="CW24" s="115"/>
      <c r="CX24" s="155" t="s">
        <v>466</v>
      </c>
      <c r="CY24" s="156"/>
      <c r="CZ24" s="156"/>
      <c r="DA24" s="156"/>
      <c r="DB24" s="156"/>
      <c r="DC24" s="156"/>
      <c r="DD24" s="156"/>
      <c r="DE24" s="156"/>
      <c r="DF24" s="156"/>
      <c r="DG24" s="156"/>
      <c r="DH24" s="156"/>
      <c r="DI24" s="156"/>
      <c r="DJ24" s="157"/>
      <c r="DK24" s="115"/>
      <c r="DL24" s="115"/>
      <c r="DM24" s="115"/>
      <c r="DN24" s="115"/>
      <c r="DO24" s="115"/>
      <c r="DP24" s="115"/>
      <c r="DQ24" s="115"/>
      <c r="DR24" s="115"/>
      <c r="DS24" s="115"/>
      <c r="DT24" s="115"/>
      <c r="DU24" s="115"/>
      <c r="DV24" s="115"/>
      <c r="DW24" s="115"/>
      <c r="DX24" s="115"/>
    </row>
    <row r="25" spans="1:128" ht="14.1" customHeight="1">
      <c r="B25" s="1" t="s">
        <v>361</v>
      </c>
      <c r="CT25" s="115"/>
      <c r="CU25" s="115"/>
      <c r="CV25" s="115"/>
      <c r="CW25" s="115"/>
      <c r="CX25" s="115"/>
      <c r="CY25" s="115"/>
      <c r="CZ25" s="115"/>
      <c r="DA25" s="115"/>
      <c r="DB25" s="115"/>
      <c r="DC25" s="115"/>
      <c r="DD25" s="115"/>
      <c r="DE25" s="115"/>
      <c r="DF25" s="115"/>
      <c r="DG25" s="115"/>
      <c r="DH25" s="115"/>
      <c r="DI25" s="115"/>
      <c r="DJ25" s="115"/>
      <c r="DK25" s="115"/>
      <c r="DL25" s="115"/>
      <c r="DM25" s="115"/>
      <c r="DN25" s="115"/>
      <c r="DO25" s="115"/>
      <c r="DP25" s="115"/>
      <c r="DQ25" s="115"/>
      <c r="DR25" s="115"/>
      <c r="DS25" s="115"/>
      <c r="DT25" s="115"/>
      <c r="DU25" s="115"/>
      <c r="DV25" s="115"/>
      <c r="DW25" s="115"/>
      <c r="DX25" s="115"/>
    </row>
    <row r="26" spans="1:128" ht="14.1" customHeight="1" thickBot="1">
      <c r="B26" s="1" t="s">
        <v>362</v>
      </c>
      <c r="J26" s="2"/>
      <c r="K26" s="3"/>
      <c r="L26" s="28"/>
      <c r="M26" s="1" t="s">
        <v>363</v>
      </c>
      <c r="AG26" s="116" t="s">
        <v>373</v>
      </c>
      <c r="CT26" s="115" t="s">
        <v>467</v>
      </c>
      <c r="CU26" s="115"/>
      <c r="CV26" s="115"/>
      <c r="CW26" s="115"/>
      <c r="CX26" s="115"/>
      <c r="CY26" s="115"/>
      <c r="CZ26" s="115"/>
      <c r="DA26" s="115"/>
      <c r="DB26" s="115"/>
      <c r="DC26" s="115"/>
      <c r="DD26" s="115"/>
      <c r="DE26" s="115"/>
      <c r="DF26" s="115"/>
      <c r="DG26" s="115"/>
      <c r="DH26" s="115"/>
      <c r="DI26" s="115"/>
      <c r="DJ26" s="115"/>
      <c r="DK26" s="115"/>
      <c r="DL26" s="115"/>
      <c r="DM26" s="115"/>
      <c r="DN26" s="115"/>
      <c r="DO26" s="115"/>
      <c r="DP26" s="115"/>
      <c r="DQ26" s="115"/>
      <c r="DR26" s="115"/>
      <c r="DS26" s="115"/>
      <c r="DT26" s="115"/>
      <c r="DU26" s="115"/>
      <c r="DV26" s="115"/>
      <c r="DW26" s="115"/>
      <c r="DX26" s="115"/>
    </row>
    <row r="27" spans="1:128" ht="14.1" customHeight="1">
      <c r="B27" s="1" t="s">
        <v>42</v>
      </c>
      <c r="AG27" s="703"/>
      <c r="AH27" s="702"/>
      <c r="AI27" s="702"/>
      <c r="AJ27" s="702"/>
      <c r="AK27" s="702"/>
      <c r="AL27" s="702"/>
      <c r="AM27" s="702"/>
      <c r="AN27" s="702"/>
      <c r="AO27" s="702"/>
      <c r="AP27" s="702"/>
      <c r="AQ27" s="702"/>
      <c r="AR27" s="702"/>
      <c r="AS27" s="702"/>
      <c r="AT27" s="702"/>
      <c r="AU27" s="702"/>
      <c r="AV27" s="702"/>
      <c r="AW27" s="702"/>
      <c r="AX27" s="704"/>
      <c r="AY27" s="703" t="s">
        <v>408</v>
      </c>
      <c r="AZ27" s="702"/>
      <c r="BA27" s="702"/>
      <c r="BB27" s="702"/>
      <c r="BC27" s="702"/>
      <c r="BD27" s="702"/>
      <c r="BE27" s="702"/>
      <c r="BF27" s="702"/>
      <c r="BG27" s="702"/>
      <c r="BH27" s="702"/>
      <c r="BI27" s="702"/>
      <c r="BJ27" s="702"/>
      <c r="BK27" s="702"/>
      <c r="BL27" s="704"/>
      <c r="BM27" s="703" t="s">
        <v>427</v>
      </c>
      <c r="BN27" s="702"/>
      <c r="BO27" s="702"/>
      <c r="BP27" s="702"/>
      <c r="BQ27" s="702"/>
      <c r="BR27" s="702"/>
      <c r="BS27" s="702"/>
      <c r="BT27" s="702"/>
      <c r="BU27" s="702"/>
      <c r="BV27" s="702"/>
      <c r="BW27" s="702"/>
      <c r="BX27" s="702"/>
      <c r="BY27" s="702"/>
      <c r="BZ27" s="704"/>
      <c r="CA27" s="703" t="s">
        <v>432</v>
      </c>
      <c r="CB27" s="702"/>
      <c r="CC27" s="702"/>
      <c r="CD27" s="702"/>
      <c r="CE27" s="702"/>
      <c r="CF27" s="702"/>
      <c r="CG27" s="702"/>
      <c r="CH27" s="702"/>
      <c r="CI27" s="702"/>
      <c r="CJ27" s="702"/>
      <c r="CK27" s="702"/>
      <c r="CL27" s="702"/>
      <c r="CM27" s="702"/>
      <c r="CN27" s="704"/>
      <c r="CT27" s="115" t="s">
        <v>468</v>
      </c>
      <c r="CU27" s="115"/>
      <c r="CV27" s="115"/>
      <c r="CW27" s="115"/>
      <c r="CX27" s="115"/>
      <c r="CY27" s="115"/>
      <c r="CZ27" s="115"/>
      <c r="DA27" s="115"/>
      <c r="DB27" s="115"/>
      <c r="DC27" s="115"/>
      <c r="DD27" s="115"/>
      <c r="DE27" s="115"/>
      <c r="DF27" s="115"/>
      <c r="DG27" s="115"/>
      <c r="DH27" s="115"/>
      <c r="DI27" s="115"/>
      <c r="DJ27" s="115"/>
      <c r="DK27" s="115"/>
      <c r="DL27" s="115"/>
      <c r="DM27" s="115"/>
      <c r="DN27" s="115"/>
      <c r="DO27" s="115"/>
      <c r="DP27" s="115"/>
      <c r="DQ27" s="115"/>
      <c r="DR27" s="115"/>
      <c r="DS27" s="115"/>
      <c r="DT27" s="115"/>
      <c r="DU27" s="115"/>
      <c r="DV27" s="115"/>
      <c r="DW27" s="115"/>
      <c r="DX27" s="115"/>
    </row>
    <row r="28" spans="1:128" ht="14.1" customHeight="1">
      <c r="B28" s="1" t="s">
        <v>364</v>
      </c>
      <c r="AG28" s="705"/>
      <c r="AH28" s="706"/>
      <c r="AI28" s="706"/>
      <c r="AJ28" s="706"/>
      <c r="AK28" s="706"/>
      <c r="AL28" s="706"/>
      <c r="AM28" s="706"/>
      <c r="AN28" s="706"/>
      <c r="AO28" s="706"/>
      <c r="AP28" s="706"/>
      <c r="AQ28" s="706"/>
      <c r="AR28" s="706"/>
      <c r="AS28" s="706"/>
      <c r="AT28" s="706"/>
      <c r="AU28" s="706"/>
      <c r="AV28" s="706"/>
      <c r="AW28" s="706"/>
      <c r="AX28" s="707"/>
      <c r="AY28" s="717" t="s">
        <v>407</v>
      </c>
      <c r="AZ28" s="718"/>
      <c r="BA28" s="718"/>
      <c r="BB28" s="718"/>
      <c r="BC28" s="718"/>
      <c r="BD28" s="718"/>
      <c r="BE28" s="718"/>
      <c r="BF28" s="718"/>
      <c r="BG28" s="718"/>
      <c r="BH28" s="718"/>
      <c r="BI28" s="718"/>
      <c r="BJ28" s="122"/>
      <c r="BK28" s="122"/>
      <c r="BL28" s="128"/>
      <c r="BM28" s="717" t="s">
        <v>407</v>
      </c>
      <c r="BN28" s="718"/>
      <c r="BO28" s="718"/>
      <c r="BP28" s="718"/>
      <c r="BQ28" s="718"/>
      <c r="BR28" s="718"/>
      <c r="BS28" s="718"/>
      <c r="BT28" s="718"/>
      <c r="BU28" s="718"/>
      <c r="BV28" s="718"/>
      <c r="BW28" s="718"/>
      <c r="BX28" s="122"/>
      <c r="BY28" s="122"/>
      <c r="BZ28" s="128"/>
      <c r="CA28" s="717" t="s">
        <v>407</v>
      </c>
      <c r="CB28" s="718"/>
      <c r="CC28" s="718"/>
      <c r="CD28" s="718"/>
      <c r="CE28" s="718"/>
      <c r="CF28" s="718"/>
      <c r="CG28" s="718"/>
      <c r="CH28" s="718"/>
      <c r="CI28" s="718"/>
      <c r="CJ28" s="718"/>
      <c r="CK28" s="718"/>
      <c r="CL28" s="122"/>
      <c r="CM28" s="122"/>
      <c r="CN28" s="128"/>
      <c r="CT28" s="115" t="s">
        <v>469</v>
      </c>
      <c r="CU28" s="115"/>
      <c r="CV28" s="115"/>
      <c r="CW28" s="115"/>
      <c r="CX28" s="115"/>
      <c r="CY28" s="115"/>
      <c r="CZ28" s="115"/>
      <c r="DA28" s="115"/>
      <c r="DB28" s="115"/>
      <c r="DC28" s="115"/>
      <c r="DD28" s="115"/>
      <c r="DE28" s="115"/>
      <c r="DF28" s="115"/>
      <c r="DG28" s="115"/>
      <c r="DH28" s="115"/>
      <c r="DI28" s="115"/>
      <c r="DJ28" s="115"/>
      <c r="DK28" s="115"/>
      <c r="DL28" s="115"/>
      <c r="DM28" s="115"/>
      <c r="DN28" s="115"/>
      <c r="DO28" s="115"/>
      <c r="DP28" s="115"/>
      <c r="DQ28" s="115"/>
      <c r="DR28" s="115"/>
      <c r="DS28" s="115"/>
      <c r="DT28" s="115"/>
      <c r="DU28" s="115"/>
      <c r="DV28" s="115"/>
      <c r="DW28" s="115"/>
      <c r="DX28" s="115"/>
    </row>
    <row r="29" spans="1:128" ht="14.1" customHeight="1">
      <c r="B29" s="1" t="s">
        <v>365</v>
      </c>
      <c r="S29" s="1" t="s">
        <v>366</v>
      </c>
      <c r="AG29" s="139" t="s">
        <v>409</v>
      </c>
      <c r="AH29" s="120"/>
      <c r="AI29" s="120"/>
      <c r="AJ29" s="708" t="s">
        <v>397</v>
      </c>
      <c r="AK29" s="709"/>
      <c r="AL29" s="709"/>
      <c r="AM29" s="709"/>
      <c r="AN29" s="709"/>
      <c r="AO29" s="709"/>
      <c r="AP29" s="709"/>
      <c r="AQ29" s="709"/>
      <c r="AR29" s="709"/>
      <c r="AS29" s="709"/>
      <c r="AT29" s="709"/>
      <c r="AU29" s="709"/>
      <c r="AV29" s="709"/>
      <c r="AW29" s="709"/>
      <c r="AX29" s="710"/>
      <c r="AY29" s="129" t="s">
        <v>378</v>
      </c>
      <c r="AZ29" s="118"/>
      <c r="BA29" s="118"/>
      <c r="BB29" s="118"/>
      <c r="BC29" s="118"/>
      <c r="BD29" s="118"/>
      <c r="BE29" s="118"/>
      <c r="BF29" s="118"/>
      <c r="BG29" s="118"/>
      <c r="BH29" s="118"/>
      <c r="BI29" s="119"/>
      <c r="BJ29" s="711">
        <v>2500</v>
      </c>
      <c r="BK29" s="712"/>
      <c r="BL29" s="713"/>
      <c r="BM29" s="129" t="s">
        <v>430</v>
      </c>
      <c r="BN29" s="118"/>
      <c r="BO29" s="762">
        <v>0.1</v>
      </c>
      <c r="BP29" s="762"/>
      <c r="BQ29" s="118" t="s">
        <v>431</v>
      </c>
      <c r="BR29" s="118"/>
      <c r="BS29" s="118"/>
      <c r="BT29" s="118"/>
      <c r="BU29" s="118"/>
      <c r="BV29" s="118"/>
      <c r="BW29" s="119"/>
      <c r="BX29" s="733">
        <f>BJ29*(1+BO29)</f>
        <v>2750</v>
      </c>
      <c r="BY29" s="734"/>
      <c r="BZ29" s="735"/>
      <c r="CA29" s="129" t="s">
        <v>430</v>
      </c>
      <c r="CB29" s="118"/>
      <c r="CC29" s="762">
        <v>0.1</v>
      </c>
      <c r="CD29" s="762"/>
      <c r="CE29" s="118" t="s">
        <v>431</v>
      </c>
      <c r="CF29" s="118"/>
      <c r="CG29" s="118"/>
      <c r="CH29" s="118"/>
      <c r="CI29" s="118"/>
      <c r="CJ29" s="118"/>
      <c r="CK29" s="119"/>
      <c r="CL29" s="733">
        <f>BX29</f>
        <v>2750</v>
      </c>
      <c r="CM29" s="734"/>
      <c r="CN29" s="735"/>
      <c r="CT29" s="115" t="s">
        <v>470</v>
      </c>
      <c r="CU29" s="115"/>
      <c r="CV29" s="115"/>
      <c r="CW29" s="115"/>
      <c r="CX29" s="115"/>
      <c r="CY29" s="115"/>
      <c r="CZ29" s="115"/>
      <c r="DA29" s="115"/>
      <c r="DB29" s="115"/>
      <c r="DC29" s="115"/>
      <c r="DD29" s="155" t="s">
        <v>40</v>
      </c>
      <c r="DE29" s="390">
        <f>DK21</f>
        <v>77</v>
      </c>
      <c r="DF29" s="779"/>
      <c r="DG29" s="115" t="s">
        <v>595</v>
      </c>
      <c r="DH29" s="115"/>
      <c r="DI29" s="115"/>
      <c r="DJ29" s="115"/>
      <c r="DK29" s="115"/>
      <c r="DL29" s="115"/>
      <c r="DM29" s="115"/>
      <c r="DN29" s="115"/>
      <c r="DO29" s="115"/>
      <c r="DP29" s="115"/>
      <c r="DQ29" s="115"/>
      <c r="DR29" s="115"/>
      <c r="DS29" s="115"/>
      <c r="DT29" s="115"/>
      <c r="DU29" s="115"/>
      <c r="DV29" s="115"/>
      <c r="DW29" s="115"/>
      <c r="DX29" s="115"/>
    </row>
    <row r="30" spans="1:128" ht="14.1" customHeight="1">
      <c r="AG30" s="140"/>
      <c r="AH30" s="121"/>
      <c r="AI30" s="121"/>
      <c r="AJ30" s="151" t="s">
        <v>398</v>
      </c>
      <c r="AK30" s="142"/>
      <c r="AL30" s="142"/>
      <c r="AM30" s="142"/>
      <c r="AN30" s="142"/>
      <c r="AO30" s="142"/>
      <c r="AP30" s="117" t="s">
        <v>377</v>
      </c>
      <c r="AQ30" s="118"/>
      <c r="AR30" s="118"/>
      <c r="AS30" s="118"/>
      <c r="AT30" s="118"/>
      <c r="AU30" s="118"/>
      <c r="AV30" s="118"/>
      <c r="AW30" s="118"/>
      <c r="AX30" s="133"/>
      <c r="AY30" s="129" t="s">
        <v>378</v>
      </c>
      <c r="AZ30" s="118"/>
      <c r="BA30" s="118"/>
      <c r="BB30" s="118"/>
      <c r="BC30" s="118"/>
      <c r="BD30" s="118"/>
      <c r="BE30" s="118"/>
      <c r="BF30" s="118"/>
      <c r="BG30" s="118"/>
      <c r="BH30" s="118"/>
      <c r="BI30" s="119"/>
      <c r="BJ30" s="711">
        <v>2500</v>
      </c>
      <c r="BK30" s="712"/>
      <c r="BL30" s="713"/>
      <c r="BM30" s="129" t="s">
        <v>430</v>
      </c>
      <c r="BN30" s="118"/>
      <c r="BO30" s="762">
        <v>0.1</v>
      </c>
      <c r="BP30" s="762"/>
      <c r="BQ30" s="118" t="s">
        <v>431</v>
      </c>
      <c r="BR30" s="118"/>
      <c r="BS30" s="118"/>
      <c r="BT30" s="118"/>
      <c r="BU30" s="118"/>
      <c r="BV30" s="118"/>
      <c r="BW30" s="119"/>
      <c r="BX30" s="733">
        <f>BJ30*(1+BO30)</f>
        <v>2750</v>
      </c>
      <c r="BY30" s="734"/>
      <c r="BZ30" s="735"/>
      <c r="CA30" s="129" t="s">
        <v>430</v>
      </c>
      <c r="CB30" s="118"/>
      <c r="CC30" s="762">
        <v>0.1</v>
      </c>
      <c r="CD30" s="762"/>
      <c r="CE30" s="118" t="s">
        <v>431</v>
      </c>
      <c r="CF30" s="118"/>
      <c r="CG30" s="118"/>
      <c r="CH30" s="118"/>
      <c r="CI30" s="118"/>
      <c r="CJ30" s="118"/>
      <c r="CK30" s="119"/>
      <c r="CL30" s="733">
        <f>BX30</f>
        <v>2750</v>
      </c>
      <c r="CM30" s="734"/>
      <c r="CN30" s="735"/>
      <c r="CT30" s="115" t="s">
        <v>471</v>
      </c>
      <c r="CU30" s="155" t="s">
        <v>39</v>
      </c>
      <c r="CV30" s="390">
        <f>CL7*DE29/100</f>
        <v>7700</v>
      </c>
      <c r="CW30" s="779"/>
      <c r="CX30" s="115" t="s">
        <v>472</v>
      </c>
      <c r="CY30" s="115"/>
      <c r="CZ30" s="115"/>
      <c r="DA30" s="115"/>
      <c r="DB30" s="115"/>
      <c r="DC30" s="115"/>
      <c r="DD30" s="115"/>
      <c r="DE30" s="115"/>
      <c r="DF30" s="115"/>
      <c r="DG30" s="115"/>
      <c r="DH30" s="115"/>
      <c r="DI30" s="115"/>
      <c r="DJ30" s="115"/>
      <c r="DK30" s="115"/>
      <c r="DL30" s="115"/>
      <c r="DM30" s="115"/>
      <c r="DN30" s="115"/>
      <c r="DO30" s="115"/>
      <c r="DP30" s="115"/>
      <c r="DQ30" s="115"/>
      <c r="DR30" s="115"/>
      <c r="DS30" s="115"/>
      <c r="DT30" s="115"/>
      <c r="DU30" s="115"/>
      <c r="DV30" s="115"/>
      <c r="DW30" s="115"/>
      <c r="DX30" s="115"/>
    </row>
    <row r="31" spans="1:128" ht="14.1" customHeight="1">
      <c r="AG31" s="140"/>
      <c r="AH31" s="121"/>
      <c r="AI31" s="121"/>
      <c r="AJ31" s="152"/>
      <c r="AK31" s="143"/>
      <c r="AL31" s="143"/>
      <c r="AM31" s="143"/>
      <c r="AN31" s="143"/>
      <c r="AO31" s="143"/>
      <c r="AP31" s="117" t="s">
        <v>399</v>
      </c>
      <c r="AQ31" s="118"/>
      <c r="AR31" s="118"/>
      <c r="AS31" s="118"/>
      <c r="AT31" s="118"/>
      <c r="AU31" s="118"/>
      <c r="AV31" s="118"/>
      <c r="AW31" s="118"/>
      <c r="AX31" s="133"/>
      <c r="AY31" s="129" t="s">
        <v>378</v>
      </c>
      <c r="AZ31" s="118"/>
      <c r="BA31" s="118"/>
      <c r="BB31" s="118"/>
      <c r="BC31" s="118"/>
      <c r="BD31" s="118"/>
      <c r="BE31" s="118"/>
      <c r="BF31" s="118"/>
      <c r="BG31" s="118"/>
      <c r="BH31" s="118"/>
      <c r="BI31" s="119"/>
      <c r="BJ31" s="711">
        <v>1000</v>
      </c>
      <c r="BK31" s="712"/>
      <c r="BL31" s="713"/>
      <c r="BM31" s="129" t="s">
        <v>430</v>
      </c>
      <c r="BN31" s="118"/>
      <c r="BO31" s="762">
        <v>0.1</v>
      </c>
      <c r="BP31" s="762"/>
      <c r="BQ31" s="118" t="s">
        <v>431</v>
      </c>
      <c r="BR31" s="118"/>
      <c r="BS31" s="118"/>
      <c r="BT31" s="118"/>
      <c r="BU31" s="118"/>
      <c r="BV31" s="118"/>
      <c r="BW31" s="119"/>
      <c r="BX31" s="733">
        <f>BJ31*(1+BO31)</f>
        <v>1100</v>
      </c>
      <c r="BY31" s="734"/>
      <c r="BZ31" s="735"/>
      <c r="CA31" s="129" t="s">
        <v>430</v>
      </c>
      <c r="CB31" s="118"/>
      <c r="CC31" s="762">
        <v>0.1</v>
      </c>
      <c r="CD31" s="762"/>
      <c r="CE31" s="118" t="s">
        <v>431</v>
      </c>
      <c r="CF31" s="118"/>
      <c r="CG31" s="118"/>
      <c r="CH31" s="118"/>
      <c r="CI31" s="118"/>
      <c r="CJ31" s="118"/>
      <c r="CK31" s="119"/>
      <c r="CL31" s="733">
        <f>BX31</f>
        <v>1100</v>
      </c>
      <c r="CM31" s="734"/>
      <c r="CN31" s="735"/>
      <c r="CT31" s="115" t="s">
        <v>473</v>
      </c>
      <c r="CX31" s="115"/>
      <c r="CY31" s="115"/>
      <c r="CZ31" s="115"/>
      <c r="DA31" s="115"/>
      <c r="DB31" s="115"/>
      <c r="DC31" s="115"/>
      <c r="DD31" s="115"/>
      <c r="DE31" s="115"/>
      <c r="DF31" s="115"/>
      <c r="DG31" s="155" t="s">
        <v>38</v>
      </c>
      <c r="DH31" s="390">
        <f>ROUND(CM24/CV30*1000,0)</f>
        <v>1571</v>
      </c>
      <c r="DI31" s="779"/>
      <c r="DJ31" s="115" t="s">
        <v>474</v>
      </c>
      <c r="DK31" s="115"/>
      <c r="DL31" s="115"/>
      <c r="DM31" s="115"/>
      <c r="DN31" s="115"/>
      <c r="DO31" s="115"/>
      <c r="DP31" s="115"/>
      <c r="DQ31" s="115"/>
      <c r="DR31" s="115"/>
      <c r="DS31" s="115"/>
      <c r="DT31" s="115"/>
      <c r="DU31" s="115"/>
      <c r="DV31" s="115"/>
      <c r="DW31" s="115"/>
      <c r="DX31" s="115"/>
    </row>
    <row r="32" spans="1:128" ht="14.1" customHeight="1">
      <c r="AG32" s="140"/>
      <c r="AH32" s="121"/>
      <c r="AI32" s="121"/>
      <c r="AJ32" s="153"/>
      <c r="AK32" s="144"/>
      <c r="AL32" s="144"/>
      <c r="AM32" s="144"/>
      <c r="AN32" s="144"/>
      <c r="AO32" s="144"/>
      <c r="AP32" s="144" t="s">
        <v>400</v>
      </c>
      <c r="AQ32" s="144"/>
      <c r="AR32" s="144"/>
      <c r="AS32" s="144"/>
      <c r="AT32" s="144"/>
      <c r="AU32" s="144"/>
      <c r="AV32" s="144"/>
      <c r="AW32" s="144"/>
      <c r="AX32" s="154"/>
      <c r="AY32" s="146" t="s">
        <v>395</v>
      </c>
      <c r="AZ32" s="147"/>
      <c r="BA32" s="147"/>
      <c r="BB32" s="147"/>
      <c r="BC32" s="147"/>
      <c r="BD32" s="147"/>
      <c r="BE32" s="147"/>
      <c r="BF32" s="147"/>
      <c r="BG32" s="147"/>
      <c r="BH32" s="147"/>
      <c r="BI32" s="149"/>
      <c r="BJ32" s="739">
        <f>BJ30+BJ31</f>
        <v>3500</v>
      </c>
      <c r="BK32" s="740"/>
      <c r="BL32" s="741"/>
      <c r="BM32" s="146" t="s">
        <v>429</v>
      </c>
      <c r="BN32" s="147"/>
      <c r="BO32" s="147"/>
      <c r="BP32" s="147"/>
      <c r="BQ32" s="147"/>
      <c r="BR32" s="147"/>
      <c r="BS32" s="147"/>
      <c r="BT32" s="147"/>
      <c r="BU32" s="147"/>
      <c r="BV32" s="147"/>
      <c r="BW32" s="149"/>
      <c r="BX32" s="739">
        <f>BX30+BX31</f>
        <v>3850</v>
      </c>
      <c r="BY32" s="740"/>
      <c r="BZ32" s="741"/>
      <c r="CA32" s="146" t="s">
        <v>429</v>
      </c>
      <c r="CB32" s="147"/>
      <c r="CC32" s="147"/>
      <c r="CD32" s="147"/>
      <c r="CE32" s="147"/>
      <c r="CF32" s="147"/>
      <c r="CG32" s="147"/>
      <c r="CH32" s="147"/>
      <c r="CI32" s="147"/>
      <c r="CJ32" s="147"/>
      <c r="CK32" s="149"/>
      <c r="CL32" s="739">
        <f>CL30+CL31</f>
        <v>3850</v>
      </c>
      <c r="CM32" s="740"/>
      <c r="CN32" s="741"/>
      <c r="CT32" s="115" t="s">
        <v>475</v>
      </c>
      <c r="CU32" s="115"/>
      <c r="CV32" s="115"/>
      <c r="CW32" s="115"/>
      <c r="CX32" s="115"/>
      <c r="CY32" s="115"/>
      <c r="CZ32" s="115"/>
      <c r="DA32" s="115"/>
      <c r="DB32" s="115"/>
      <c r="DC32" s="115"/>
      <c r="DD32" s="115"/>
      <c r="DE32" s="115"/>
      <c r="DF32" s="115"/>
      <c r="DG32" s="155" t="s">
        <v>32</v>
      </c>
      <c r="DH32" s="390">
        <f>ROUND(CL14*DH31/1000,0)</f>
        <v>18550</v>
      </c>
      <c r="DI32" s="779"/>
      <c r="DJ32" s="115" t="s">
        <v>476</v>
      </c>
      <c r="DK32" s="115"/>
      <c r="DL32" s="115"/>
      <c r="DM32" s="115"/>
      <c r="DN32" s="115"/>
      <c r="DO32" s="115"/>
      <c r="DP32" s="115"/>
      <c r="DQ32" s="115"/>
      <c r="DR32" s="115"/>
      <c r="DS32" s="115"/>
      <c r="DT32" s="115"/>
      <c r="DU32" s="115"/>
      <c r="DV32" s="115"/>
      <c r="DW32" s="115"/>
      <c r="DX32" s="115"/>
    </row>
    <row r="33" spans="33:128" ht="14.1" customHeight="1">
      <c r="AG33" s="140"/>
      <c r="AH33" s="121"/>
      <c r="AI33" s="121"/>
      <c r="AJ33" s="151" t="s">
        <v>401</v>
      </c>
      <c r="AK33" s="142"/>
      <c r="AL33" s="142"/>
      <c r="AM33" s="142"/>
      <c r="AN33" s="142"/>
      <c r="AO33" s="142"/>
      <c r="AP33" s="117" t="s">
        <v>402</v>
      </c>
      <c r="AQ33" s="118"/>
      <c r="AR33" s="118"/>
      <c r="AS33" s="118"/>
      <c r="AT33" s="118"/>
      <c r="AU33" s="118"/>
      <c r="AV33" s="118"/>
      <c r="AW33" s="118"/>
      <c r="AX33" s="133"/>
      <c r="AY33" s="129" t="s">
        <v>406</v>
      </c>
      <c r="AZ33" s="118"/>
      <c r="BA33" s="118"/>
      <c r="BB33" s="118"/>
      <c r="BC33" s="118"/>
      <c r="BD33" s="118"/>
      <c r="BE33" s="118"/>
      <c r="BF33" s="126"/>
      <c r="BG33" s="750">
        <v>450</v>
      </c>
      <c r="BH33" s="750"/>
      <c r="BI33" s="751"/>
      <c r="BJ33" s="733">
        <f>BJ17*BG33/1000</f>
        <v>19440</v>
      </c>
      <c r="BK33" s="734"/>
      <c r="BL33" s="735"/>
      <c r="BM33" s="129" t="s">
        <v>434</v>
      </c>
      <c r="BN33" s="118"/>
      <c r="BO33" s="118"/>
      <c r="BP33" s="118"/>
      <c r="BQ33" s="118"/>
      <c r="BR33" s="762">
        <v>0.5</v>
      </c>
      <c r="BS33" s="762"/>
      <c r="BT33" s="126" t="s">
        <v>431</v>
      </c>
      <c r="BU33" s="126"/>
      <c r="BV33" s="126"/>
      <c r="BW33" s="119"/>
      <c r="BX33" s="733">
        <f>BJ33*(1+BR33)</f>
        <v>29160</v>
      </c>
      <c r="BY33" s="734"/>
      <c r="BZ33" s="735"/>
      <c r="CA33" s="129" t="s">
        <v>434</v>
      </c>
      <c r="CB33" s="118"/>
      <c r="CC33" s="118"/>
      <c r="CD33" s="118"/>
      <c r="CE33" s="118"/>
      <c r="CF33" s="762">
        <v>0.5</v>
      </c>
      <c r="CG33" s="762"/>
      <c r="CH33" s="126" t="s">
        <v>431</v>
      </c>
      <c r="CI33" s="126"/>
      <c r="CJ33" s="126"/>
      <c r="CK33" s="119"/>
      <c r="CL33" s="711">
        <v>34020</v>
      </c>
      <c r="CM33" s="712"/>
      <c r="CN33" s="713"/>
      <c r="CT33" s="115" t="s">
        <v>477</v>
      </c>
      <c r="CU33" s="115"/>
      <c r="CV33" s="155" t="s">
        <v>33</v>
      </c>
      <c r="CW33" s="390">
        <f>CL53-DH32</f>
        <v>29278.6</v>
      </c>
      <c r="CX33" s="779"/>
      <c r="CY33" s="115" t="s">
        <v>478</v>
      </c>
      <c r="CZ33" s="115"/>
      <c r="DA33" s="115"/>
      <c r="DB33" s="115"/>
      <c r="DC33" s="115"/>
      <c r="DD33" s="115"/>
      <c r="DE33" s="115"/>
      <c r="DF33" s="115"/>
      <c r="DG33" s="115"/>
      <c r="DH33" s="115"/>
      <c r="DI33" s="115"/>
      <c r="DJ33" s="115"/>
      <c r="DK33" s="115"/>
      <c r="DL33" s="115"/>
      <c r="DM33" s="155" t="s">
        <v>31</v>
      </c>
      <c r="DN33" s="390">
        <f>ROUND(CW33/CL15*1000,0)</f>
        <v>1653</v>
      </c>
      <c r="DO33" s="779"/>
      <c r="DP33" s="115"/>
      <c r="DQ33" s="115"/>
      <c r="DR33" s="115"/>
      <c r="DS33" s="115"/>
      <c r="DT33" s="115"/>
      <c r="DU33" s="115"/>
      <c r="DV33" s="115"/>
      <c r="DW33" s="115"/>
      <c r="DX33" s="115"/>
    </row>
    <row r="34" spans="33:128" ht="14.1" customHeight="1">
      <c r="AG34" s="140"/>
      <c r="AH34" s="121"/>
      <c r="AI34" s="121"/>
      <c r="AJ34" s="152"/>
      <c r="AK34" s="143"/>
      <c r="AL34" s="143"/>
      <c r="AM34" s="143"/>
      <c r="AN34" s="143"/>
      <c r="AO34" s="143"/>
      <c r="AP34" s="117" t="s">
        <v>403</v>
      </c>
      <c r="AQ34" s="118"/>
      <c r="AR34" s="118"/>
      <c r="AS34" s="118"/>
      <c r="AT34" s="118"/>
      <c r="AU34" s="118"/>
      <c r="AV34" s="118"/>
      <c r="AW34" s="118"/>
      <c r="AX34" s="133"/>
      <c r="AY34" s="129" t="s">
        <v>378</v>
      </c>
      <c r="AZ34" s="118"/>
      <c r="BA34" s="118"/>
      <c r="BB34" s="118"/>
      <c r="BC34" s="118"/>
      <c r="BD34" s="118"/>
      <c r="BE34" s="118"/>
      <c r="BF34" s="118"/>
      <c r="BG34" s="118"/>
      <c r="BH34" s="118"/>
      <c r="BI34" s="119"/>
      <c r="BJ34" s="711">
        <v>2000</v>
      </c>
      <c r="BK34" s="712"/>
      <c r="BL34" s="713"/>
      <c r="BM34" s="129" t="s">
        <v>430</v>
      </c>
      <c r="BN34" s="118"/>
      <c r="BO34" s="762">
        <v>0.5</v>
      </c>
      <c r="BP34" s="762"/>
      <c r="BQ34" s="118" t="s">
        <v>431</v>
      </c>
      <c r="BR34" s="118"/>
      <c r="BS34" s="118"/>
      <c r="BT34" s="118"/>
      <c r="BU34" s="118"/>
      <c r="BV34" s="118"/>
      <c r="BW34" s="119"/>
      <c r="BX34" s="733">
        <f>BJ34*(1+BO34)</f>
        <v>3000</v>
      </c>
      <c r="BY34" s="734"/>
      <c r="BZ34" s="735"/>
      <c r="CA34" s="129" t="s">
        <v>430</v>
      </c>
      <c r="CB34" s="118"/>
      <c r="CC34" s="762">
        <v>0.5</v>
      </c>
      <c r="CD34" s="762"/>
      <c r="CE34" s="118" t="s">
        <v>431</v>
      </c>
      <c r="CF34" s="118"/>
      <c r="CG34" s="118"/>
      <c r="CH34" s="118"/>
      <c r="CI34" s="118"/>
      <c r="CJ34" s="118"/>
      <c r="CK34" s="119"/>
      <c r="CL34" s="733">
        <f>BX34</f>
        <v>3000</v>
      </c>
      <c r="CM34" s="734"/>
      <c r="CN34" s="735"/>
      <c r="CT34" s="115" t="s">
        <v>479</v>
      </c>
      <c r="CU34" s="115"/>
      <c r="CV34" s="115"/>
      <c r="CW34" s="115"/>
      <c r="CX34" s="115"/>
      <c r="CY34" s="115"/>
      <c r="CZ34" s="115"/>
      <c r="DA34" s="115"/>
      <c r="DB34" s="115"/>
      <c r="DC34" s="115"/>
      <c r="DD34" s="115"/>
      <c r="DE34" s="115"/>
      <c r="DF34" s="115"/>
      <c r="DG34" s="115"/>
      <c r="DH34" s="115"/>
      <c r="DI34" s="115"/>
      <c r="DJ34" s="115"/>
      <c r="DK34" s="115"/>
      <c r="DL34" s="115"/>
      <c r="DM34" s="115"/>
      <c r="DN34" s="115"/>
      <c r="DO34" s="115"/>
      <c r="DP34" s="115"/>
      <c r="DQ34" s="115"/>
      <c r="DR34" s="115"/>
      <c r="DS34" s="115"/>
      <c r="DT34" s="115"/>
      <c r="DU34" s="115"/>
      <c r="DV34" s="115"/>
      <c r="DW34" s="115"/>
      <c r="DX34" s="115"/>
    </row>
    <row r="35" spans="33:128" ht="14.1" customHeight="1">
      <c r="AG35" s="140"/>
      <c r="AH35" s="121"/>
      <c r="AI35" s="121"/>
      <c r="AJ35" s="153"/>
      <c r="AK35" s="144"/>
      <c r="AL35" s="144"/>
      <c r="AM35" s="144"/>
      <c r="AN35" s="144"/>
      <c r="AO35" s="144"/>
      <c r="AP35" s="144" t="s">
        <v>400</v>
      </c>
      <c r="AQ35" s="144"/>
      <c r="AR35" s="144"/>
      <c r="AS35" s="144"/>
      <c r="AT35" s="144"/>
      <c r="AU35" s="144"/>
      <c r="AV35" s="144"/>
      <c r="AW35" s="144"/>
      <c r="AX35" s="154"/>
      <c r="AY35" s="146" t="s">
        <v>395</v>
      </c>
      <c r="AZ35" s="147"/>
      <c r="BA35" s="147"/>
      <c r="BB35" s="147"/>
      <c r="BC35" s="147"/>
      <c r="BD35" s="147"/>
      <c r="BE35" s="147"/>
      <c r="BF35" s="147"/>
      <c r="BG35" s="147"/>
      <c r="BH35" s="147"/>
      <c r="BI35" s="149"/>
      <c r="BJ35" s="739">
        <f>BJ33+BJ34</f>
        <v>21440</v>
      </c>
      <c r="BK35" s="740"/>
      <c r="BL35" s="741"/>
      <c r="BM35" s="146" t="s">
        <v>429</v>
      </c>
      <c r="BN35" s="147"/>
      <c r="BO35" s="147"/>
      <c r="BP35" s="147"/>
      <c r="BQ35" s="147"/>
      <c r="BR35" s="147"/>
      <c r="BS35" s="147"/>
      <c r="BT35" s="147"/>
      <c r="BU35" s="147"/>
      <c r="BV35" s="147"/>
      <c r="BW35" s="149"/>
      <c r="BX35" s="769">
        <v>32160</v>
      </c>
      <c r="BY35" s="770"/>
      <c r="BZ35" s="771"/>
      <c r="CA35" s="146" t="s">
        <v>429</v>
      </c>
      <c r="CB35" s="147"/>
      <c r="CC35" s="147"/>
      <c r="CD35" s="147"/>
      <c r="CE35" s="147"/>
      <c r="CF35" s="147"/>
      <c r="CG35" s="147"/>
      <c r="CH35" s="147"/>
      <c r="CI35" s="147"/>
      <c r="CJ35" s="147"/>
      <c r="CK35" s="149"/>
      <c r="CL35" s="739">
        <f>CL33+CL34</f>
        <v>37020</v>
      </c>
      <c r="CM35" s="740"/>
      <c r="CN35" s="741"/>
      <c r="CT35" s="115" t="s">
        <v>480</v>
      </c>
      <c r="CU35" s="115"/>
      <c r="CV35" s="115"/>
      <c r="CW35" s="115"/>
      <c r="CX35" s="115"/>
      <c r="CY35" s="115"/>
      <c r="CZ35" s="115"/>
      <c r="DA35" s="115"/>
      <c r="DB35" s="115"/>
      <c r="DC35" s="115"/>
      <c r="DD35" s="115"/>
      <c r="DE35" s="115"/>
      <c r="DF35" s="115"/>
      <c r="DG35" s="115"/>
      <c r="DH35" s="115"/>
      <c r="DI35" s="115"/>
      <c r="DJ35" s="115"/>
      <c r="DK35" s="115"/>
      <c r="DL35" s="115"/>
      <c r="DM35" s="115"/>
      <c r="DN35" s="115"/>
      <c r="DO35" s="115"/>
      <c r="DP35" s="115"/>
      <c r="DQ35" s="115"/>
      <c r="DR35" s="115"/>
      <c r="DS35" s="115"/>
      <c r="DT35" s="115"/>
      <c r="DU35" s="115"/>
      <c r="DV35" s="115"/>
      <c r="DW35" s="115"/>
      <c r="DX35" s="115"/>
    </row>
    <row r="36" spans="33:128" ht="14.1" customHeight="1" thickBot="1">
      <c r="AG36" s="140"/>
      <c r="AH36" s="121"/>
      <c r="AI36" s="121"/>
      <c r="AJ36" s="117" t="s">
        <v>404</v>
      </c>
      <c r="AK36" s="118"/>
      <c r="AL36" s="118"/>
      <c r="AM36" s="118"/>
      <c r="AN36" s="118"/>
      <c r="AO36" s="119"/>
      <c r="AP36" s="117" t="s">
        <v>405</v>
      </c>
      <c r="AQ36" s="118"/>
      <c r="AR36" s="118"/>
      <c r="AS36" s="118"/>
      <c r="AT36" s="118"/>
      <c r="AU36" s="118"/>
      <c r="AV36" s="118"/>
      <c r="AW36" s="118"/>
      <c r="AX36" s="133"/>
      <c r="AY36" s="129" t="s">
        <v>378</v>
      </c>
      <c r="AZ36" s="118"/>
      <c r="BA36" s="118"/>
      <c r="BB36" s="118"/>
      <c r="BC36" s="118"/>
      <c r="BD36" s="118"/>
      <c r="BE36" s="118"/>
      <c r="BF36" s="118"/>
      <c r="BG36" s="118"/>
      <c r="BH36" s="118"/>
      <c r="BI36" s="119"/>
      <c r="BJ36" s="711">
        <v>3000</v>
      </c>
      <c r="BK36" s="712"/>
      <c r="BL36" s="713"/>
      <c r="BM36" s="129" t="s">
        <v>430</v>
      </c>
      <c r="BN36" s="118"/>
      <c r="BO36" s="762">
        <v>0.1</v>
      </c>
      <c r="BP36" s="762"/>
      <c r="BQ36" s="118" t="s">
        <v>431</v>
      </c>
      <c r="BR36" s="118"/>
      <c r="BS36" s="118"/>
      <c r="BT36" s="118"/>
      <c r="BU36" s="118"/>
      <c r="BV36" s="118"/>
      <c r="BW36" s="119"/>
      <c r="BX36" s="755">
        <f>BJ36*(1+BO36)</f>
        <v>3300.0000000000005</v>
      </c>
      <c r="BY36" s="756"/>
      <c r="BZ36" s="757"/>
      <c r="CA36" s="129" t="s">
        <v>430</v>
      </c>
      <c r="CB36" s="118"/>
      <c r="CC36" s="762">
        <v>0.1</v>
      </c>
      <c r="CD36" s="762"/>
      <c r="CE36" s="118" t="s">
        <v>431</v>
      </c>
      <c r="CF36" s="118"/>
      <c r="CG36" s="118"/>
      <c r="CH36" s="118"/>
      <c r="CI36" s="118"/>
      <c r="CJ36" s="118"/>
      <c r="CK36" s="119"/>
      <c r="CL36" s="755">
        <f>BX36</f>
        <v>3300.0000000000005</v>
      </c>
      <c r="CM36" s="756"/>
      <c r="CN36" s="757"/>
      <c r="CT36" s="115"/>
      <c r="CU36" s="115"/>
      <c r="CV36" s="115"/>
      <c r="CW36" s="115"/>
      <c r="CX36" s="115"/>
      <c r="CY36" s="115"/>
      <c r="CZ36" s="115"/>
      <c r="DA36" s="115"/>
      <c r="DB36" s="115"/>
      <c r="DC36" s="115"/>
      <c r="DD36" s="115"/>
      <c r="DE36" s="115"/>
      <c r="DF36" s="115"/>
      <c r="DG36" s="115"/>
      <c r="DH36" s="115"/>
      <c r="DI36" s="115"/>
      <c r="DJ36" s="115"/>
      <c r="DK36" s="115"/>
      <c r="DL36" s="115"/>
      <c r="DM36" s="115"/>
      <c r="DN36" s="115"/>
      <c r="DO36" s="115"/>
      <c r="DP36" s="115"/>
      <c r="DQ36" s="115"/>
      <c r="DR36" s="115"/>
      <c r="DS36" s="115"/>
      <c r="DT36" s="115"/>
      <c r="DU36" s="115"/>
      <c r="DV36" s="115"/>
      <c r="DW36" s="115"/>
      <c r="DX36" s="115"/>
    </row>
    <row r="37" spans="33:128" ht="14.1" customHeight="1" thickBot="1">
      <c r="AG37" s="141"/>
      <c r="AH37" s="136"/>
      <c r="AI37" s="136"/>
      <c r="AJ37" s="136" t="s">
        <v>394</v>
      </c>
      <c r="AK37" s="136"/>
      <c r="AL37" s="136"/>
      <c r="AM37" s="136"/>
      <c r="AN37" s="136"/>
      <c r="AO37" s="136"/>
      <c r="AP37" s="136"/>
      <c r="AQ37" s="136"/>
      <c r="AR37" s="136"/>
      <c r="AS37" s="136"/>
      <c r="AT37" s="136"/>
      <c r="AU37" s="136"/>
      <c r="AV37" s="136"/>
      <c r="AW37" s="136"/>
      <c r="AX37" s="137"/>
      <c r="AY37" s="130" t="s">
        <v>395</v>
      </c>
      <c r="AZ37" s="131"/>
      <c r="BA37" s="131"/>
      <c r="BB37" s="131"/>
      <c r="BC37" s="131"/>
      <c r="BD37" s="131"/>
      <c r="BE37" s="131"/>
      <c r="BF37" s="131"/>
      <c r="BG37" s="131"/>
      <c r="BH37" s="131"/>
      <c r="BI37" s="132"/>
      <c r="BJ37" s="714">
        <f>BJ29+BJ32+BJ35+BJ36</f>
        <v>30440</v>
      </c>
      <c r="BK37" s="715"/>
      <c r="BL37" s="716"/>
      <c r="BM37" s="130" t="s">
        <v>429</v>
      </c>
      <c r="BN37" s="131"/>
      <c r="BO37" s="131"/>
      <c r="BP37" s="131"/>
      <c r="BQ37" s="131"/>
      <c r="BR37" s="131"/>
      <c r="BS37" s="131"/>
      <c r="BT37" s="131"/>
      <c r="BU37" s="131"/>
      <c r="BV37" s="131"/>
      <c r="BW37" s="131"/>
      <c r="BX37" s="127" t="s">
        <v>3</v>
      </c>
      <c r="BY37" s="765">
        <f>BX29+BX32+BX35+BX36</f>
        <v>42060</v>
      </c>
      <c r="BZ37" s="766"/>
      <c r="CA37" s="130" t="s">
        <v>429</v>
      </c>
      <c r="CB37" s="131"/>
      <c r="CC37" s="131"/>
      <c r="CD37" s="131"/>
      <c r="CE37" s="131"/>
      <c r="CF37" s="131"/>
      <c r="CG37" s="131"/>
      <c r="CH37" s="131"/>
      <c r="CI37" s="131"/>
      <c r="CJ37" s="131"/>
      <c r="CK37" s="131"/>
      <c r="CL37" s="127" t="s">
        <v>7</v>
      </c>
      <c r="CM37" s="765">
        <f>CL29+CL32+CL35+CL36</f>
        <v>46920</v>
      </c>
      <c r="CN37" s="766"/>
      <c r="CT37" s="115"/>
      <c r="CU37" s="115"/>
      <c r="CV37" s="115"/>
      <c r="CW37" s="115"/>
      <c r="CX37" s="115"/>
      <c r="CY37" s="115"/>
      <c r="CZ37" s="115"/>
      <c r="DA37" s="115"/>
      <c r="DB37" s="115"/>
      <c r="DC37" s="115"/>
      <c r="DD37" s="115"/>
      <c r="DE37" s="115"/>
      <c r="DF37" s="115"/>
      <c r="DG37" s="115"/>
      <c r="DH37" s="115"/>
      <c r="DI37" s="115"/>
      <c r="DJ37" s="115"/>
      <c r="DK37" s="115"/>
      <c r="DL37" s="115"/>
      <c r="DM37" s="115"/>
      <c r="DN37" s="115"/>
      <c r="DO37" s="115"/>
      <c r="DP37" s="115"/>
      <c r="DQ37" s="115"/>
      <c r="DR37" s="115"/>
      <c r="DS37" s="115"/>
      <c r="DT37" s="115"/>
      <c r="DU37" s="115"/>
      <c r="DV37" s="115"/>
      <c r="DW37" s="115"/>
      <c r="DX37" s="115"/>
    </row>
    <row r="38" spans="33:128" ht="14.1" customHeight="1">
      <c r="CL38" s="702"/>
      <c r="CM38" s="702"/>
      <c r="CN38" s="702"/>
      <c r="CT38" s="115"/>
      <c r="CU38" s="115"/>
      <c r="CV38" s="115"/>
      <c r="CW38" s="115"/>
      <c r="CX38" s="115"/>
      <c r="CY38" s="115"/>
      <c r="CZ38" s="115"/>
      <c r="DA38" s="115"/>
      <c r="DB38" s="115"/>
      <c r="DC38" s="115"/>
      <c r="DD38" s="115"/>
      <c r="DE38" s="115"/>
      <c r="DF38" s="115"/>
      <c r="DG38" s="115"/>
      <c r="DH38" s="115"/>
      <c r="DI38" s="115"/>
      <c r="DJ38" s="115"/>
      <c r="DK38" s="115"/>
      <c r="DL38" s="115"/>
      <c r="DM38" s="115"/>
      <c r="DN38" s="115"/>
      <c r="DO38" s="115"/>
      <c r="DP38" s="115"/>
      <c r="DQ38" s="115"/>
      <c r="DR38" s="115"/>
      <c r="DS38" s="115"/>
      <c r="DT38" s="115"/>
      <c r="DU38" s="115"/>
      <c r="DV38" s="115"/>
      <c r="DW38" s="115"/>
      <c r="DX38" s="115"/>
    </row>
    <row r="39" spans="33:128" ht="14.1" customHeight="1" thickBot="1">
      <c r="AG39" s="116" t="s">
        <v>374</v>
      </c>
      <c r="CT39" s="115"/>
      <c r="CU39" s="115"/>
      <c r="CV39" s="115"/>
      <c r="CW39" s="115"/>
      <c r="CX39" s="115"/>
      <c r="CY39" s="115"/>
      <c r="CZ39" s="115"/>
      <c r="DA39" s="115"/>
      <c r="DB39" s="115"/>
      <c r="DC39" s="115"/>
      <c r="DD39" s="115"/>
      <c r="DE39" s="115"/>
      <c r="DF39" s="115"/>
      <c r="DG39" s="115"/>
      <c r="DH39" s="115"/>
      <c r="DI39" s="115"/>
      <c r="DJ39" s="115"/>
      <c r="DK39" s="115"/>
      <c r="DL39" s="115"/>
      <c r="DM39" s="115"/>
      <c r="DN39" s="115"/>
      <c r="DO39" s="115"/>
      <c r="DP39" s="115"/>
      <c r="DQ39" s="115"/>
      <c r="DR39" s="115"/>
      <c r="DS39" s="115"/>
      <c r="DT39" s="115"/>
      <c r="DU39" s="115"/>
      <c r="DV39" s="115"/>
      <c r="DW39" s="115"/>
      <c r="DX39" s="115"/>
    </row>
    <row r="40" spans="33:128" ht="14.1" customHeight="1">
      <c r="AG40" s="703"/>
      <c r="AH40" s="702"/>
      <c r="AI40" s="702"/>
      <c r="AJ40" s="702"/>
      <c r="AK40" s="702"/>
      <c r="AL40" s="702"/>
      <c r="AM40" s="702"/>
      <c r="AN40" s="702"/>
      <c r="AO40" s="702"/>
      <c r="AP40" s="702"/>
      <c r="AQ40" s="702"/>
      <c r="AR40" s="702"/>
      <c r="AS40" s="702"/>
      <c r="AT40" s="702"/>
      <c r="AU40" s="702"/>
      <c r="AV40" s="702"/>
      <c r="AW40" s="702"/>
      <c r="AX40" s="704"/>
      <c r="AY40" s="703" t="s">
        <v>408</v>
      </c>
      <c r="AZ40" s="702"/>
      <c r="BA40" s="702"/>
      <c r="BB40" s="702"/>
      <c r="BC40" s="702"/>
      <c r="BD40" s="702"/>
      <c r="BE40" s="702"/>
      <c r="BF40" s="702"/>
      <c r="BG40" s="702"/>
      <c r="BH40" s="702"/>
      <c r="BI40" s="702"/>
      <c r="BJ40" s="702"/>
      <c r="BK40" s="702"/>
      <c r="BL40" s="704"/>
      <c r="BM40" s="703" t="s">
        <v>427</v>
      </c>
      <c r="BN40" s="702"/>
      <c r="BO40" s="702"/>
      <c r="BP40" s="702"/>
      <c r="BQ40" s="702"/>
      <c r="BR40" s="702"/>
      <c r="BS40" s="702"/>
      <c r="BT40" s="702"/>
      <c r="BU40" s="702"/>
      <c r="BV40" s="702"/>
      <c r="BW40" s="702"/>
      <c r="BX40" s="702"/>
      <c r="BY40" s="702"/>
      <c r="BZ40" s="704"/>
      <c r="CA40" s="703" t="s">
        <v>432</v>
      </c>
      <c r="CB40" s="702"/>
      <c r="CC40" s="702"/>
      <c r="CD40" s="702"/>
      <c r="CE40" s="702"/>
      <c r="CF40" s="702"/>
      <c r="CG40" s="702"/>
      <c r="CH40" s="702"/>
      <c r="CI40" s="702"/>
      <c r="CJ40" s="702"/>
      <c r="CK40" s="702"/>
      <c r="CL40" s="702"/>
      <c r="CM40" s="702"/>
      <c r="CN40" s="704"/>
      <c r="CT40" s="115"/>
      <c r="CU40" s="115"/>
      <c r="CV40" s="115"/>
      <c r="CW40" s="115"/>
      <c r="CX40" s="115"/>
      <c r="CY40" s="115"/>
      <c r="CZ40" s="115"/>
      <c r="DA40" s="115"/>
      <c r="DB40" s="115"/>
      <c r="DC40" s="115"/>
      <c r="DD40" s="115"/>
      <c r="DE40" s="115"/>
      <c r="DF40" s="115"/>
      <c r="DG40" s="115"/>
      <c r="DH40" s="115"/>
      <c r="DI40" s="115"/>
      <c r="DJ40" s="115"/>
      <c r="DK40" s="115"/>
      <c r="DL40" s="115"/>
      <c r="DM40" s="115"/>
      <c r="DN40" s="115"/>
      <c r="DO40" s="115"/>
      <c r="DP40" s="115"/>
      <c r="DQ40" s="115"/>
      <c r="DR40" s="115"/>
      <c r="DS40" s="115"/>
      <c r="DT40" s="115"/>
      <c r="DU40" s="115"/>
      <c r="DV40" s="115"/>
      <c r="DW40" s="115"/>
      <c r="DX40" s="115"/>
    </row>
    <row r="41" spans="33:128" ht="14.1" customHeight="1">
      <c r="AG41" s="705"/>
      <c r="AH41" s="706"/>
      <c r="AI41" s="706"/>
      <c r="AJ41" s="706"/>
      <c r="AK41" s="706"/>
      <c r="AL41" s="706"/>
      <c r="AM41" s="706"/>
      <c r="AN41" s="706"/>
      <c r="AO41" s="706"/>
      <c r="AP41" s="706"/>
      <c r="AQ41" s="706"/>
      <c r="AR41" s="706"/>
      <c r="AS41" s="706"/>
      <c r="AT41" s="706"/>
      <c r="AU41" s="706"/>
      <c r="AV41" s="706"/>
      <c r="AW41" s="706"/>
      <c r="AX41" s="707"/>
      <c r="AY41" s="717" t="s">
        <v>407</v>
      </c>
      <c r="AZ41" s="718"/>
      <c r="BA41" s="718"/>
      <c r="BB41" s="718"/>
      <c r="BC41" s="718"/>
      <c r="BD41" s="718"/>
      <c r="BE41" s="718"/>
      <c r="BF41" s="718"/>
      <c r="BG41" s="718"/>
      <c r="BH41" s="718"/>
      <c r="BI41" s="718"/>
      <c r="BJ41" s="122"/>
      <c r="BK41" s="122"/>
      <c r="BL41" s="128"/>
      <c r="BM41" s="717" t="s">
        <v>407</v>
      </c>
      <c r="BN41" s="718"/>
      <c r="BO41" s="718"/>
      <c r="BP41" s="718"/>
      <c r="BQ41" s="718"/>
      <c r="BR41" s="718"/>
      <c r="BS41" s="718"/>
      <c r="BT41" s="718"/>
      <c r="BU41" s="718"/>
      <c r="BV41" s="718"/>
      <c r="BW41" s="718"/>
      <c r="BX41" s="122"/>
      <c r="BY41" s="122"/>
      <c r="BZ41" s="128"/>
      <c r="CA41" s="717" t="s">
        <v>407</v>
      </c>
      <c r="CB41" s="718"/>
      <c r="CC41" s="718"/>
      <c r="CD41" s="718"/>
      <c r="CE41" s="718"/>
      <c r="CF41" s="718"/>
      <c r="CG41" s="718"/>
      <c r="CH41" s="718"/>
      <c r="CI41" s="718"/>
      <c r="CJ41" s="718"/>
      <c r="CK41" s="718"/>
      <c r="CL41" s="122"/>
      <c r="CM41" s="122"/>
      <c r="CN41" s="128"/>
      <c r="CT41" s="115"/>
      <c r="CU41" s="115"/>
      <c r="CV41" s="115"/>
      <c r="CW41" s="115"/>
      <c r="CX41" s="115"/>
      <c r="CY41" s="115"/>
      <c r="CZ41" s="115"/>
      <c r="DA41" s="115"/>
      <c r="DB41" s="115"/>
      <c r="DC41" s="115"/>
      <c r="DD41" s="115"/>
      <c r="DE41" s="115"/>
      <c r="DF41" s="115"/>
      <c r="DG41" s="115"/>
      <c r="DH41" s="115"/>
      <c r="DI41" s="115"/>
      <c r="DJ41" s="115"/>
      <c r="DK41" s="115"/>
      <c r="DL41" s="115"/>
      <c r="DM41" s="115"/>
      <c r="DN41" s="115"/>
      <c r="DO41" s="115"/>
      <c r="DP41" s="115"/>
      <c r="DQ41" s="115"/>
      <c r="DR41" s="115"/>
      <c r="DS41" s="115"/>
      <c r="DT41" s="115"/>
      <c r="DU41" s="115"/>
      <c r="DV41" s="115"/>
      <c r="DW41" s="115"/>
      <c r="DX41" s="115"/>
    </row>
    <row r="42" spans="33:128" ht="14.1" customHeight="1">
      <c r="AG42" s="139" t="s">
        <v>414</v>
      </c>
      <c r="AH42" s="120"/>
      <c r="AI42" s="120"/>
      <c r="AJ42" s="117" t="s">
        <v>410</v>
      </c>
      <c r="AK42" s="118"/>
      <c r="AL42" s="118"/>
      <c r="AM42" s="118"/>
      <c r="AN42" s="118"/>
      <c r="AO42" s="118"/>
      <c r="AP42" s="118"/>
      <c r="AQ42" s="118"/>
      <c r="AR42" s="118"/>
      <c r="AS42" s="118"/>
      <c r="AT42" s="118"/>
      <c r="AU42" s="118"/>
      <c r="AV42" s="118"/>
      <c r="AW42" s="118"/>
      <c r="AX42" s="133"/>
      <c r="AY42" s="129" t="s">
        <v>415</v>
      </c>
      <c r="AZ42" s="118"/>
      <c r="BA42" s="118"/>
      <c r="BB42" s="762">
        <v>0.1</v>
      </c>
      <c r="BC42" s="762"/>
      <c r="BD42" s="118" t="s">
        <v>416</v>
      </c>
      <c r="BE42" s="118"/>
      <c r="BF42" s="118"/>
      <c r="BG42" s="118"/>
      <c r="BH42" s="118"/>
      <c r="BI42" s="119"/>
      <c r="BJ42" s="733">
        <f>BJ37*BB42</f>
        <v>3044</v>
      </c>
      <c r="BK42" s="734"/>
      <c r="BL42" s="735"/>
      <c r="BM42" s="129" t="s">
        <v>415</v>
      </c>
      <c r="BN42" s="118"/>
      <c r="BO42" s="118"/>
      <c r="BP42" s="762">
        <v>0.13</v>
      </c>
      <c r="BQ42" s="762"/>
      <c r="BR42" s="118" t="s">
        <v>416</v>
      </c>
      <c r="BS42" s="118"/>
      <c r="BT42" s="118"/>
      <c r="BU42" s="118"/>
      <c r="BV42" s="118"/>
      <c r="BW42" s="119"/>
      <c r="BX42" s="733">
        <f>BY37*BP42</f>
        <v>5467.8</v>
      </c>
      <c r="BY42" s="734"/>
      <c r="BZ42" s="735"/>
      <c r="CA42" s="129" t="s">
        <v>415</v>
      </c>
      <c r="CB42" s="118"/>
      <c r="CC42" s="118"/>
      <c r="CD42" s="762">
        <v>0.13</v>
      </c>
      <c r="CE42" s="762"/>
      <c r="CF42" s="118" t="s">
        <v>416</v>
      </c>
      <c r="CG42" s="118"/>
      <c r="CH42" s="118"/>
      <c r="CI42" s="118"/>
      <c r="CJ42" s="118"/>
      <c r="CK42" s="119"/>
      <c r="CL42" s="711">
        <v>6100</v>
      </c>
      <c r="CM42" s="712"/>
      <c r="CN42" s="713"/>
      <c r="CT42" s="115"/>
      <c r="CU42" s="115"/>
      <c r="CV42" s="115"/>
      <c r="CW42" s="115"/>
      <c r="CX42" s="115"/>
      <c r="CY42" s="115"/>
      <c r="CZ42" s="115"/>
      <c r="DA42" s="115"/>
      <c r="DB42" s="115"/>
      <c r="DC42" s="115"/>
      <c r="DD42" s="115"/>
      <c r="DE42" s="115"/>
      <c r="DF42" s="115"/>
      <c r="DG42" s="115"/>
      <c r="DH42" s="115"/>
      <c r="DI42" s="115"/>
      <c r="DJ42" s="115"/>
      <c r="DK42" s="115"/>
      <c r="DL42" s="115"/>
      <c r="DM42" s="115"/>
      <c r="DN42" s="115"/>
      <c r="DO42" s="115"/>
      <c r="DP42" s="115"/>
      <c r="DQ42" s="115"/>
      <c r="DR42" s="115"/>
      <c r="DS42" s="115"/>
      <c r="DT42" s="115"/>
      <c r="DU42" s="115"/>
      <c r="DV42" s="115"/>
      <c r="DW42" s="115"/>
      <c r="DX42" s="115"/>
    </row>
    <row r="43" spans="33:128" ht="14.1" customHeight="1">
      <c r="AG43" s="140"/>
      <c r="AH43" s="121"/>
      <c r="AI43" s="121"/>
      <c r="AJ43" s="117" t="s">
        <v>411</v>
      </c>
      <c r="AK43" s="118"/>
      <c r="AL43" s="118"/>
      <c r="AM43" s="118"/>
      <c r="AN43" s="118"/>
      <c r="AO43" s="118"/>
      <c r="AP43" s="118"/>
      <c r="AQ43" s="118"/>
      <c r="AR43" s="118"/>
      <c r="AS43" s="118"/>
      <c r="AT43" s="118"/>
      <c r="AU43" s="118"/>
      <c r="AV43" s="118"/>
      <c r="AW43" s="118"/>
      <c r="AX43" s="133"/>
      <c r="AY43" s="129" t="s">
        <v>417</v>
      </c>
      <c r="AZ43" s="118"/>
      <c r="BA43" s="118"/>
      <c r="BB43" s="118"/>
      <c r="BC43" s="123">
        <v>0.05</v>
      </c>
      <c r="BD43" s="118" t="s">
        <v>416</v>
      </c>
      <c r="BE43" s="118"/>
      <c r="BF43" s="118"/>
      <c r="BG43" s="118"/>
      <c r="BH43" s="118"/>
      <c r="BI43" s="119"/>
      <c r="BJ43" s="733">
        <f>BJ33*BC43</f>
        <v>972</v>
      </c>
      <c r="BK43" s="734"/>
      <c r="BL43" s="735"/>
      <c r="BM43" s="129" t="s">
        <v>417</v>
      </c>
      <c r="BN43" s="118"/>
      <c r="BO43" s="118"/>
      <c r="BP43" s="118"/>
      <c r="BQ43" s="123">
        <v>7.0000000000000007E-2</v>
      </c>
      <c r="BR43" s="118" t="s">
        <v>416</v>
      </c>
      <c r="BS43" s="118"/>
      <c r="BT43" s="118"/>
      <c r="BU43" s="118"/>
      <c r="BV43" s="118"/>
      <c r="BW43" s="119"/>
      <c r="BX43" s="733">
        <f>BX33*BQ43</f>
        <v>2041.2000000000003</v>
      </c>
      <c r="BY43" s="734"/>
      <c r="BZ43" s="735"/>
      <c r="CA43" s="129" t="s">
        <v>417</v>
      </c>
      <c r="CB43" s="118"/>
      <c r="CC43" s="118"/>
      <c r="CD43" s="118"/>
      <c r="CE43" s="123">
        <v>7.0000000000000007E-2</v>
      </c>
      <c r="CF43" s="118" t="s">
        <v>416</v>
      </c>
      <c r="CG43" s="118"/>
      <c r="CH43" s="118"/>
      <c r="CI43" s="118"/>
      <c r="CJ43" s="118"/>
      <c r="CK43" s="119"/>
      <c r="CL43" s="733">
        <f>CL33*CE43</f>
        <v>2381.4</v>
      </c>
      <c r="CM43" s="734"/>
      <c r="CN43" s="735"/>
      <c r="CT43" s="115"/>
      <c r="CU43" s="115"/>
      <c r="CV43" s="115"/>
      <c r="CW43" s="115"/>
      <c r="CX43" s="115"/>
      <c r="CY43" s="115"/>
      <c r="CZ43" s="115"/>
      <c r="DA43" s="115"/>
      <c r="DB43" s="115"/>
      <c r="DC43" s="115"/>
      <c r="DD43" s="115"/>
      <c r="DE43" s="115"/>
      <c r="DF43" s="115"/>
      <c r="DG43" s="115"/>
      <c r="DH43" s="115"/>
      <c r="DI43" s="115"/>
      <c r="DJ43" s="115"/>
      <c r="DK43" s="115"/>
      <c r="DL43" s="115"/>
      <c r="DM43" s="115"/>
      <c r="DN43" s="115"/>
      <c r="DO43" s="115"/>
      <c r="DP43" s="115"/>
      <c r="DQ43" s="115"/>
      <c r="DR43" s="115"/>
      <c r="DS43" s="115"/>
      <c r="DT43" s="115"/>
      <c r="DU43" s="115"/>
      <c r="DV43" s="115"/>
      <c r="DW43" s="115"/>
      <c r="DX43" s="115"/>
    </row>
    <row r="44" spans="33:128" ht="14.1" customHeight="1">
      <c r="AG44" s="140"/>
      <c r="AH44" s="121"/>
      <c r="AI44" s="121"/>
      <c r="AJ44" s="151" t="s">
        <v>560</v>
      </c>
      <c r="AK44" s="142"/>
      <c r="AL44" s="142"/>
      <c r="AM44" s="142"/>
      <c r="AN44" s="142"/>
      <c r="AO44" s="142"/>
      <c r="AP44" s="117" t="s">
        <v>376</v>
      </c>
      <c r="AQ44" s="118"/>
      <c r="AR44" s="118"/>
      <c r="AS44" s="118"/>
      <c r="AT44" s="118"/>
      <c r="AU44" s="118"/>
      <c r="AV44" s="118"/>
      <c r="AW44" s="118"/>
      <c r="AX44" s="133"/>
      <c r="AY44" s="129" t="s">
        <v>418</v>
      </c>
      <c r="AZ44" s="118"/>
      <c r="BA44" s="118"/>
      <c r="BB44" s="118"/>
      <c r="BC44" s="118"/>
      <c r="BD44" s="118"/>
      <c r="BE44" s="118"/>
      <c r="BF44" s="118"/>
      <c r="BG44" s="118"/>
      <c r="BH44" s="118"/>
      <c r="BI44" s="119"/>
      <c r="BJ44" s="733">
        <f>BJ24*(BJ8-BJ9)/BJ8</f>
        <v>1100</v>
      </c>
      <c r="BK44" s="734"/>
      <c r="BL44" s="735"/>
      <c r="BM44" s="129" t="s">
        <v>418</v>
      </c>
      <c r="BN44" s="118"/>
      <c r="BO44" s="118"/>
      <c r="BP44" s="118"/>
      <c r="BQ44" s="118"/>
      <c r="BR44" s="118"/>
      <c r="BS44" s="118"/>
      <c r="BT44" s="118"/>
      <c r="BU44" s="118"/>
      <c r="BV44" s="118"/>
      <c r="BW44" s="119"/>
      <c r="BX44" s="733">
        <f>BY24*(BX8-BX9)/BX8</f>
        <v>1210</v>
      </c>
      <c r="BY44" s="734"/>
      <c r="BZ44" s="735"/>
      <c r="CA44" s="129" t="s">
        <v>418</v>
      </c>
      <c r="CB44" s="118"/>
      <c r="CC44" s="118"/>
      <c r="CD44" s="118"/>
      <c r="CE44" s="118"/>
      <c r="CF44" s="118"/>
      <c r="CG44" s="118"/>
      <c r="CH44" s="118"/>
      <c r="CI44" s="118"/>
      <c r="CJ44" s="118"/>
      <c r="CK44" s="119"/>
      <c r="CL44" s="733">
        <f>CM24*(CL8-CL9)/CL8</f>
        <v>1210</v>
      </c>
      <c r="CM44" s="734"/>
      <c r="CN44" s="735"/>
      <c r="CT44" s="115"/>
      <c r="CU44" s="115"/>
      <c r="CV44" s="115"/>
      <c r="CW44" s="115"/>
      <c r="CX44" s="115"/>
      <c r="CY44" s="115"/>
      <c r="CZ44" s="115"/>
      <c r="DA44" s="115"/>
      <c r="DB44" s="115"/>
      <c r="DC44" s="115"/>
      <c r="DD44" s="115"/>
      <c r="DE44" s="115"/>
      <c r="DF44" s="115"/>
      <c r="DG44" s="115"/>
      <c r="DH44" s="115"/>
      <c r="DI44" s="115"/>
      <c r="DJ44" s="115"/>
      <c r="DK44" s="115"/>
      <c r="DL44" s="115"/>
      <c r="DM44" s="115"/>
      <c r="DN44" s="115"/>
      <c r="DO44" s="115"/>
      <c r="DP44" s="115"/>
      <c r="DQ44" s="115"/>
      <c r="DR44" s="115"/>
      <c r="DS44" s="115"/>
      <c r="DT44" s="115"/>
      <c r="DU44" s="115"/>
      <c r="DV44" s="115"/>
      <c r="DW44" s="115"/>
      <c r="DX44" s="115"/>
    </row>
    <row r="45" spans="33:128" ht="14.1" customHeight="1">
      <c r="AG45" s="140"/>
      <c r="AH45" s="121"/>
      <c r="AI45" s="121"/>
      <c r="AJ45" s="152"/>
      <c r="AK45" s="143"/>
      <c r="AL45" s="143"/>
      <c r="AM45" s="143"/>
      <c r="AN45" s="143"/>
      <c r="AO45" s="143"/>
      <c r="AP45" s="117" t="s">
        <v>412</v>
      </c>
      <c r="AQ45" s="118"/>
      <c r="AR45" s="118"/>
      <c r="AS45" s="118"/>
      <c r="AT45" s="118"/>
      <c r="AU45" s="118"/>
      <c r="AV45" s="118"/>
      <c r="AW45" s="118"/>
      <c r="AX45" s="133"/>
      <c r="AY45" s="129" t="s">
        <v>419</v>
      </c>
      <c r="AZ45" s="118"/>
      <c r="BA45" s="118"/>
      <c r="BB45" s="118"/>
      <c r="BC45" s="762">
        <v>0.5</v>
      </c>
      <c r="BD45" s="762"/>
      <c r="BE45" s="118" t="s">
        <v>416</v>
      </c>
      <c r="BF45" s="118"/>
      <c r="BG45" s="118"/>
      <c r="BH45" s="118"/>
      <c r="BI45" s="119"/>
      <c r="BJ45" s="733">
        <f>BJ34*BC45</f>
        <v>1000</v>
      </c>
      <c r="BK45" s="734"/>
      <c r="BL45" s="735"/>
      <c r="BM45" s="129" t="s">
        <v>419</v>
      </c>
      <c r="BN45" s="118"/>
      <c r="BO45" s="118"/>
      <c r="BP45" s="118"/>
      <c r="BQ45" s="762">
        <v>0.5</v>
      </c>
      <c r="BR45" s="762"/>
      <c r="BS45" s="118" t="s">
        <v>416</v>
      </c>
      <c r="BT45" s="118"/>
      <c r="BU45" s="118"/>
      <c r="BV45" s="118"/>
      <c r="BW45" s="119"/>
      <c r="BX45" s="733">
        <f>BX34*BQ45</f>
        <v>1500</v>
      </c>
      <c r="BY45" s="734"/>
      <c r="BZ45" s="735"/>
      <c r="CA45" s="129" t="s">
        <v>419</v>
      </c>
      <c r="CB45" s="118"/>
      <c r="CC45" s="118"/>
      <c r="CD45" s="118"/>
      <c r="CE45" s="762">
        <v>0.5</v>
      </c>
      <c r="CF45" s="762"/>
      <c r="CG45" s="118" t="s">
        <v>416</v>
      </c>
      <c r="CH45" s="118"/>
      <c r="CI45" s="118"/>
      <c r="CJ45" s="118"/>
      <c r="CK45" s="119"/>
      <c r="CL45" s="733">
        <f>CL34*CE45</f>
        <v>1500</v>
      </c>
      <c r="CM45" s="734"/>
      <c r="CN45" s="735"/>
      <c r="CT45" s="115"/>
      <c r="CU45" s="115"/>
      <c r="CV45" s="115"/>
      <c r="CW45" s="115"/>
      <c r="CX45" s="115"/>
      <c r="CY45" s="115"/>
      <c r="CZ45" s="115"/>
      <c r="DA45" s="115"/>
      <c r="DB45" s="115"/>
      <c r="DC45" s="115"/>
      <c r="DD45" s="115"/>
      <c r="DE45" s="115"/>
      <c r="DF45" s="115"/>
      <c r="DG45" s="115"/>
      <c r="DH45" s="115"/>
      <c r="DI45" s="115"/>
      <c r="DJ45" s="115"/>
      <c r="DK45" s="115"/>
      <c r="DL45" s="115"/>
      <c r="DM45" s="115"/>
      <c r="DN45" s="115"/>
      <c r="DO45" s="115"/>
      <c r="DP45" s="115"/>
      <c r="DQ45" s="115"/>
      <c r="DR45" s="115"/>
      <c r="DS45" s="115"/>
      <c r="DT45" s="115"/>
      <c r="DU45" s="115"/>
      <c r="DV45" s="115"/>
      <c r="DW45" s="115"/>
      <c r="DX45" s="115"/>
    </row>
    <row r="46" spans="33:128" ht="14.1" customHeight="1" thickBot="1">
      <c r="AG46" s="140"/>
      <c r="AH46" s="121"/>
      <c r="AI46" s="121"/>
      <c r="AJ46" s="153"/>
      <c r="AK46" s="144"/>
      <c r="AL46" s="144"/>
      <c r="AM46" s="144"/>
      <c r="AN46" s="144"/>
      <c r="AO46" s="144"/>
      <c r="AP46" s="144" t="s">
        <v>413</v>
      </c>
      <c r="AQ46" s="144"/>
      <c r="AR46" s="144"/>
      <c r="AS46" s="144"/>
      <c r="AT46" s="144"/>
      <c r="AU46" s="144"/>
      <c r="AV46" s="144"/>
      <c r="AW46" s="144"/>
      <c r="AX46" s="154"/>
      <c r="AY46" s="146" t="s">
        <v>395</v>
      </c>
      <c r="AZ46" s="147"/>
      <c r="BA46" s="147"/>
      <c r="BB46" s="147"/>
      <c r="BC46" s="147"/>
      <c r="BD46" s="147"/>
      <c r="BE46" s="147"/>
      <c r="BF46" s="147"/>
      <c r="BG46" s="147"/>
      <c r="BH46" s="147"/>
      <c r="BI46" s="149"/>
      <c r="BJ46" s="739">
        <f>BJ44+BJ45</f>
        <v>2100</v>
      </c>
      <c r="BK46" s="740"/>
      <c r="BL46" s="741"/>
      <c r="BM46" s="146" t="s">
        <v>429</v>
      </c>
      <c r="BN46" s="147"/>
      <c r="BO46" s="147"/>
      <c r="BP46" s="147"/>
      <c r="BQ46" s="147"/>
      <c r="BR46" s="147"/>
      <c r="BS46" s="147"/>
      <c r="BT46" s="147"/>
      <c r="BU46" s="147"/>
      <c r="BV46" s="147"/>
      <c r="BW46" s="149"/>
      <c r="BX46" s="772">
        <f>BX44+BX45</f>
        <v>2710</v>
      </c>
      <c r="BY46" s="773"/>
      <c r="BZ46" s="774"/>
      <c r="CA46" s="146" t="s">
        <v>429</v>
      </c>
      <c r="CB46" s="147"/>
      <c r="CC46" s="147"/>
      <c r="CD46" s="147"/>
      <c r="CE46" s="147"/>
      <c r="CF46" s="147"/>
      <c r="CG46" s="147"/>
      <c r="CH46" s="147"/>
      <c r="CI46" s="147"/>
      <c r="CJ46" s="147"/>
      <c r="CK46" s="149"/>
      <c r="CL46" s="772">
        <f>CL44+CL45</f>
        <v>2710</v>
      </c>
      <c r="CM46" s="773"/>
      <c r="CN46" s="774"/>
      <c r="CT46" s="115"/>
      <c r="CU46" s="115"/>
      <c r="CV46" s="115"/>
      <c r="CW46" s="115"/>
      <c r="CX46" s="115"/>
      <c r="CY46" s="115"/>
      <c r="CZ46" s="115"/>
      <c r="DA46" s="115"/>
      <c r="DB46" s="115"/>
      <c r="DC46" s="115"/>
      <c r="DD46" s="115"/>
      <c r="DE46" s="115"/>
      <c r="DF46" s="115"/>
      <c r="DG46" s="115"/>
      <c r="DH46" s="115"/>
      <c r="DI46" s="115"/>
      <c r="DJ46" s="115"/>
      <c r="DK46" s="115"/>
      <c r="DL46" s="115"/>
      <c r="DM46" s="115"/>
      <c r="DN46" s="115"/>
      <c r="DO46" s="115"/>
      <c r="DP46" s="115"/>
      <c r="DQ46" s="115"/>
      <c r="DR46" s="115"/>
      <c r="DS46" s="115"/>
      <c r="DT46" s="115"/>
      <c r="DU46" s="115"/>
      <c r="DV46" s="115"/>
      <c r="DW46" s="115"/>
      <c r="DX46" s="115"/>
    </row>
    <row r="47" spans="33:128" ht="14.1" customHeight="1" thickBot="1">
      <c r="AG47" s="141"/>
      <c r="AH47" s="136"/>
      <c r="AI47" s="136"/>
      <c r="AJ47" s="136"/>
      <c r="AK47" s="136"/>
      <c r="AL47" s="136"/>
      <c r="AM47" s="136"/>
      <c r="AN47" s="136"/>
      <c r="AO47" s="136"/>
      <c r="AP47" s="136"/>
      <c r="AQ47" s="136"/>
      <c r="AR47" s="136"/>
      <c r="AS47" s="136"/>
      <c r="AT47" s="136"/>
      <c r="AU47" s="136"/>
      <c r="AV47" s="136"/>
      <c r="AW47" s="136"/>
      <c r="AX47" s="137"/>
      <c r="AY47" s="130" t="s">
        <v>395</v>
      </c>
      <c r="AZ47" s="131"/>
      <c r="BA47" s="131"/>
      <c r="BB47" s="131"/>
      <c r="BC47" s="131"/>
      <c r="BD47" s="131"/>
      <c r="BE47" s="131"/>
      <c r="BF47" s="131"/>
      <c r="BG47" s="131"/>
      <c r="BH47" s="131"/>
      <c r="BI47" s="132"/>
      <c r="BJ47" s="760">
        <v>6116</v>
      </c>
      <c r="BK47" s="754"/>
      <c r="BL47" s="761"/>
      <c r="BM47" s="130" t="s">
        <v>429</v>
      </c>
      <c r="BN47" s="131"/>
      <c r="BO47" s="131"/>
      <c r="BP47" s="131"/>
      <c r="BQ47" s="131"/>
      <c r="BR47" s="131"/>
      <c r="BS47" s="131"/>
      <c r="BT47" s="131"/>
      <c r="BU47" s="131"/>
      <c r="BV47" s="131"/>
      <c r="BW47" s="131"/>
      <c r="BX47" s="127" t="s">
        <v>4</v>
      </c>
      <c r="BY47" s="765">
        <f>BX42+BX43+BX46</f>
        <v>10219</v>
      </c>
      <c r="BZ47" s="766"/>
      <c r="CA47" s="130" t="s">
        <v>429</v>
      </c>
      <c r="CB47" s="131"/>
      <c r="CC47" s="131"/>
      <c r="CD47" s="131"/>
      <c r="CE47" s="131"/>
      <c r="CF47" s="131"/>
      <c r="CG47" s="131"/>
      <c r="CH47" s="131"/>
      <c r="CI47" s="131"/>
      <c r="CJ47" s="131"/>
      <c r="CK47" s="131"/>
      <c r="CL47" s="127" t="s">
        <v>26</v>
      </c>
      <c r="CM47" s="765">
        <f>CL42+CL43+CL46</f>
        <v>11191.4</v>
      </c>
      <c r="CN47" s="766"/>
      <c r="CT47" s="115"/>
      <c r="CU47" s="115"/>
      <c r="CV47" s="115"/>
      <c r="CW47" s="115"/>
      <c r="CX47" s="115"/>
      <c r="CY47" s="115"/>
      <c r="CZ47" s="115"/>
      <c r="DA47" s="115"/>
      <c r="DB47" s="115"/>
      <c r="DC47" s="115"/>
      <c r="DD47" s="115"/>
      <c r="DE47" s="115"/>
      <c r="DF47" s="115"/>
      <c r="DG47" s="115"/>
      <c r="DH47" s="115"/>
      <c r="DI47" s="115"/>
      <c r="DJ47" s="115"/>
      <c r="DK47" s="115"/>
      <c r="DL47" s="115"/>
      <c r="DM47" s="115"/>
      <c r="DN47" s="115"/>
      <c r="DO47" s="115"/>
      <c r="DP47" s="115"/>
      <c r="DQ47" s="115"/>
      <c r="DR47" s="115"/>
      <c r="DS47" s="115"/>
      <c r="DT47" s="115"/>
      <c r="DU47" s="115"/>
      <c r="DV47" s="115"/>
      <c r="DW47" s="115"/>
      <c r="DX47" s="115"/>
    </row>
    <row r="48" spans="33:128" ht="14.1" customHeight="1">
      <c r="AY48" s="116" t="s">
        <v>420</v>
      </c>
      <c r="BM48" s="116" t="s">
        <v>421</v>
      </c>
      <c r="CT48" s="115"/>
      <c r="CU48" s="115"/>
      <c r="CV48" s="115"/>
      <c r="CW48" s="115"/>
      <c r="CX48" s="115"/>
      <c r="CY48" s="115"/>
      <c r="CZ48" s="115"/>
      <c r="DA48" s="115"/>
      <c r="DB48" s="115"/>
      <c r="DC48" s="115"/>
      <c r="DD48" s="115"/>
      <c r="DE48" s="115"/>
      <c r="DF48" s="115"/>
      <c r="DG48" s="115"/>
      <c r="DH48" s="115"/>
      <c r="DI48" s="115"/>
      <c r="DJ48" s="115"/>
      <c r="DK48" s="115"/>
      <c r="DL48" s="115"/>
      <c r="DM48" s="115"/>
      <c r="DN48" s="115"/>
      <c r="DO48" s="115"/>
      <c r="DP48" s="115"/>
      <c r="DQ48" s="115"/>
      <c r="DR48" s="115"/>
      <c r="DS48" s="115"/>
      <c r="DT48" s="115"/>
      <c r="DU48" s="115"/>
      <c r="DV48" s="115"/>
      <c r="DW48" s="115"/>
      <c r="DX48" s="115"/>
    </row>
    <row r="49" spans="42:128" ht="14.1" customHeight="1">
      <c r="CT49" s="115"/>
      <c r="CU49" s="115"/>
      <c r="CV49" s="115"/>
      <c r="CW49" s="115"/>
      <c r="CX49" s="115"/>
      <c r="CY49" s="115"/>
      <c r="CZ49" s="115"/>
      <c r="DA49" s="115"/>
      <c r="DB49" s="115"/>
      <c r="DC49" s="115"/>
      <c r="DD49" s="115"/>
      <c r="DE49" s="115"/>
      <c r="DF49" s="115"/>
      <c r="DG49" s="115"/>
      <c r="DH49" s="115"/>
      <c r="DI49" s="115"/>
      <c r="DJ49" s="115"/>
      <c r="DK49" s="115"/>
      <c r="DL49" s="115"/>
      <c r="DM49" s="115"/>
      <c r="DN49" s="115"/>
      <c r="DO49" s="115"/>
      <c r="DP49" s="115"/>
      <c r="DQ49" s="115"/>
      <c r="DR49" s="115"/>
      <c r="DS49" s="115"/>
      <c r="DT49" s="115"/>
      <c r="DU49" s="115"/>
      <c r="DV49" s="115"/>
      <c r="DW49" s="115"/>
      <c r="DX49" s="115"/>
    </row>
    <row r="50" spans="42:128" ht="14.1" customHeight="1" thickBot="1">
      <c r="AP50" s="116" t="s">
        <v>375</v>
      </c>
      <c r="CT50" s="115"/>
      <c r="CU50" s="115"/>
      <c r="CV50" s="115"/>
      <c r="CW50" s="115"/>
      <c r="CX50" s="115"/>
      <c r="CY50" s="115"/>
      <c r="CZ50" s="115"/>
      <c r="DA50" s="115"/>
      <c r="DB50" s="115"/>
      <c r="DC50" s="115"/>
      <c r="DD50" s="115"/>
      <c r="DE50" s="115"/>
      <c r="DF50" s="115"/>
      <c r="DG50" s="115"/>
      <c r="DH50" s="115"/>
      <c r="DI50" s="115"/>
      <c r="DJ50" s="115"/>
      <c r="DK50" s="115"/>
      <c r="DL50" s="115"/>
      <c r="DM50" s="115"/>
      <c r="DN50" s="115"/>
      <c r="DO50" s="115"/>
      <c r="DP50" s="115"/>
      <c r="DQ50" s="115"/>
      <c r="DR50" s="115"/>
      <c r="DS50" s="115"/>
      <c r="DT50" s="115"/>
      <c r="DU50" s="115"/>
      <c r="DV50" s="115"/>
      <c r="DW50" s="115"/>
      <c r="DX50" s="115"/>
    </row>
    <row r="51" spans="42:128" ht="14.1" customHeight="1">
      <c r="AP51" s="703"/>
      <c r="AQ51" s="702"/>
      <c r="AR51" s="702"/>
      <c r="AS51" s="702"/>
      <c r="AT51" s="702"/>
      <c r="AU51" s="702"/>
      <c r="AV51" s="702"/>
      <c r="AW51" s="702"/>
      <c r="AX51" s="704"/>
      <c r="AY51" s="703" t="s">
        <v>408</v>
      </c>
      <c r="AZ51" s="702"/>
      <c r="BA51" s="702"/>
      <c r="BB51" s="702"/>
      <c r="BC51" s="702"/>
      <c r="BD51" s="702"/>
      <c r="BE51" s="702"/>
      <c r="BF51" s="702"/>
      <c r="BG51" s="702"/>
      <c r="BH51" s="702"/>
      <c r="BI51" s="702"/>
      <c r="BJ51" s="702"/>
      <c r="BK51" s="702"/>
      <c r="BL51" s="704"/>
      <c r="BM51" s="703" t="s">
        <v>427</v>
      </c>
      <c r="BN51" s="702"/>
      <c r="BO51" s="702"/>
      <c r="BP51" s="702"/>
      <c r="BQ51" s="702"/>
      <c r="BR51" s="702"/>
      <c r="BS51" s="702"/>
      <c r="BT51" s="702"/>
      <c r="BU51" s="702"/>
      <c r="BV51" s="702"/>
      <c r="BW51" s="702"/>
      <c r="BX51" s="702"/>
      <c r="BY51" s="702"/>
      <c r="BZ51" s="704"/>
      <c r="CA51" s="703" t="s">
        <v>432</v>
      </c>
      <c r="CB51" s="702"/>
      <c r="CC51" s="702"/>
      <c r="CD51" s="702"/>
      <c r="CE51" s="702"/>
      <c r="CF51" s="702"/>
      <c r="CG51" s="702"/>
      <c r="CH51" s="702"/>
      <c r="CI51" s="702"/>
      <c r="CJ51" s="702"/>
      <c r="CK51" s="702"/>
      <c r="CL51" s="702"/>
      <c r="CM51" s="702"/>
      <c r="CN51" s="704"/>
      <c r="CT51" s="115"/>
      <c r="CU51" s="115"/>
      <c r="CV51" s="115"/>
      <c r="CW51" s="115"/>
      <c r="CX51" s="115"/>
      <c r="CY51" s="115"/>
      <c r="CZ51" s="115"/>
      <c r="DA51" s="115"/>
      <c r="DB51" s="115"/>
      <c r="DC51" s="115"/>
      <c r="DD51" s="115"/>
      <c r="DE51" s="115"/>
      <c r="DF51" s="115"/>
      <c r="DG51" s="115"/>
      <c r="DH51" s="115"/>
      <c r="DI51" s="115"/>
      <c r="DJ51" s="115"/>
      <c r="DK51" s="115"/>
      <c r="DL51" s="115"/>
      <c r="DM51" s="115"/>
      <c r="DN51" s="115"/>
      <c r="DO51" s="115"/>
      <c r="DP51" s="115"/>
      <c r="DQ51" s="115"/>
      <c r="DR51" s="115"/>
      <c r="DS51" s="115"/>
      <c r="DT51" s="115"/>
      <c r="DU51" s="115"/>
      <c r="DV51" s="115"/>
      <c r="DW51" s="115"/>
      <c r="DX51" s="115"/>
    </row>
    <row r="52" spans="42:128" ht="14.1" customHeight="1">
      <c r="AP52" s="705"/>
      <c r="AQ52" s="706"/>
      <c r="AR52" s="706"/>
      <c r="AS52" s="706"/>
      <c r="AT52" s="706"/>
      <c r="AU52" s="706"/>
      <c r="AV52" s="706"/>
      <c r="AW52" s="706"/>
      <c r="AX52" s="707"/>
      <c r="AY52" s="717" t="s">
        <v>407</v>
      </c>
      <c r="AZ52" s="718"/>
      <c r="BA52" s="718"/>
      <c r="BB52" s="718"/>
      <c r="BC52" s="718"/>
      <c r="BD52" s="718"/>
      <c r="BE52" s="718"/>
      <c r="BF52" s="718"/>
      <c r="BG52" s="718"/>
      <c r="BH52" s="718"/>
      <c r="BI52" s="718"/>
      <c r="BJ52" s="122"/>
      <c r="BK52" s="122"/>
      <c r="BL52" s="128"/>
      <c r="BM52" s="717" t="s">
        <v>407</v>
      </c>
      <c r="BN52" s="718"/>
      <c r="BO52" s="718"/>
      <c r="BP52" s="718"/>
      <c r="BQ52" s="718"/>
      <c r="BR52" s="718"/>
      <c r="BS52" s="718"/>
      <c r="BT52" s="718"/>
      <c r="BU52" s="718"/>
      <c r="BV52" s="718"/>
      <c r="BW52" s="718"/>
      <c r="BX52" s="122"/>
      <c r="BY52" s="122"/>
      <c r="BZ52" s="128"/>
      <c r="CA52" s="717" t="s">
        <v>407</v>
      </c>
      <c r="CB52" s="718"/>
      <c r="CC52" s="718"/>
      <c r="CD52" s="718"/>
      <c r="CE52" s="718"/>
      <c r="CF52" s="718"/>
      <c r="CG52" s="718"/>
      <c r="CH52" s="718"/>
      <c r="CI52" s="718"/>
      <c r="CJ52" s="718"/>
      <c r="CK52" s="718"/>
      <c r="CL52" s="122"/>
      <c r="CM52" s="122"/>
      <c r="CN52" s="128"/>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5"/>
      <c r="DV52" s="115"/>
      <c r="DW52" s="115"/>
      <c r="DX52" s="115"/>
    </row>
    <row r="53" spans="42:128" ht="14.1" customHeight="1">
      <c r="AP53" s="752" t="s">
        <v>423</v>
      </c>
      <c r="AQ53" s="712"/>
      <c r="AR53" s="712"/>
      <c r="AS53" s="712"/>
      <c r="AT53" s="712"/>
      <c r="AU53" s="712"/>
      <c r="AV53" s="712"/>
      <c r="AW53" s="712"/>
      <c r="AX53" s="133"/>
      <c r="AY53" s="129" t="s">
        <v>426</v>
      </c>
      <c r="AZ53" s="118"/>
      <c r="BA53" s="118"/>
      <c r="BB53" s="124"/>
      <c r="BC53" s="124"/>
      <c r="BD53" s="118"/>
      <c r="BE53" s="118"/>
      <c r="BF53" s="118"/>
      <c r="BG53" s="118"/>
      <c r="BH53" s="118"/>
      <c r="BI53" s="119"/>
      <c r="BJ53" s="711">
        <v>35324</v>
      </c>
      <c r="BK53" s="712"/>
      <c r="BL53" s="713"/>
      <c r="BM53" s="129" t="s">
        <v>426</v>
      </c>
      <c r="BN53" s="118"/>
      <c r="BO53" s="118"/>
      <c r="BP53" s="124"/>
      <c r="BQ53" s="124"/>
      <c r="BR53" s="118"/>
      <c r="BS53" s="118"/>
      <c r="BT53" s="118"/>
      <c r="BU53" s="118"/>
      <c r="BV53" s="118"/>
      <c r="BW53" s="119"/>
      <c r="BX53" s="733">
        <f>BY24+BY37-BY47</f>
        <v>43941</v>
      </c>
      <c r="BY53" s="734"/>
      <c r="BZ53" s="735"/>
      <c r="CA53" s="129" t="s">
        <v>426</v>
      </c>
      <c r="CB53" s="118"/>
      <c r="CC53" s="118"/>
      <c r="CD53" s="124"/>
      <c r="CE53" s="124"/>
      <c r="CF53" s="118"/>
      <c r="CG53" s="118"/>
      <c r="CH53" s="118"/>
      <c r="CI53" s="118"/>
      <c r="CJ53" s="118"/>
      <c r="CK53" s="119"/>
      <c r="CL53" s="733">
        <f>CM24+CM37-CM47</f>
        <v>47828.6</v>
      </c>
      <c r="CM53" s="734"/>
      <c r="CN53" s="735"/>
      <c r="CT53" s="115"/>
      <c r="CU53" s="115"/>
      <c r="CV53" s="115"/>
      <c r="CW53" s="115"/>
      <c r="CX53" s="115"/>
      <c r="CY53" s="115"/>
      <c r="CZ53" s="115"/>
      <c r="DA53" s="115"/>
      <c r="DB53" s="115"/>
      <c r="DC53" s="115"/>
      <c r="DD53" s="115"/>
      <c r="DE53" s="115"/>
      <c r="DF53" s="115"/>
      <c r="DG53" s="115"/>
      <c r="DH53" s="115"/>
      <c r="DI53" s="115"/>
      <c r="DJ53" s="115"/>
      <c r="DK53" s="115"/>
      <c r="DL53" s="115"/>
      <c r="DM53" s="115"/>
      <c r="DN53" s="115"/>
      <c r="DO53" s="115"/>
      <c r="DP53" s="115"/>
      <c r="DQ53" s="115"/>
      <c r="DR53" s="115"/>
      <c r="DS53" s="115"/>
      <c r="DT53" s="115"/>
      <c r="DU53" s="115"/>
      <c r="DV53" s="115"/>
      <c r="DW53" s="115"/>
      <c r="DX53" s="115"/>
    </row>
    <row r="54" spans="42:128" ht="14.1" customHeight="1">
      <c r="AP54" s="752" t="s">
        <v>422</v>
      </c>
      <c r="AQ54" s="712"/>
      <c r="AR54" s="712"/>
      <c r="AS54" s="712"/>
      <c r="AT54" s="712"/>
      <c r="AU54" s="712"/>
      <c r="AV54" s="712"/>
      <c r="AW54" s="712"/>
      <c r="AX54" s="133"/>
      <c r="AY54" s="129" t="s">
        <v>563</v>
      </c>
      <c r="AZ54" s="118"/>
      <c r="BA54" s="118"/>
      <c r="BB54" s="118"/>
      <c r="BC54" s="123"/>
      <c r="BD54" s="118"/>
      <c r="BE54" s="118"/>
      <c r="BF54" s="118"/>
      <c r="BG54" s="118"/>
      <c r="BH54" s="118"/>
      <c r="BI54" s="119"/>
      <c r="BJ54" s="733">
        <f>ROUND(BJ53/BK13*1000,0)</f>
        <v>1344</v>
      </c>
      <c r="BK54" s="734"/>
      <c r="BL54" s="735"/>
      <c r="BM54" s="129" t="s">
        <v>563</v>
      </c>
      <c r="BN54" s="118"/>
      <c r="BO54" s="118"/>
      <c r="BP54" s="118"/>
      <c r="BQ54" s="123"/>
      <c r="BR54" s="118"/>
      <c r="BS54" s="118"/>
      <c r="BT54" s="118"/>
      <c r="BU54" s="118"/>
      <c r="BV54" s="118"/>
      <c r="BW54" s="119"/>
      <c r="BX54" s="733">
        <f>BX53/BY13*1000</f>
        <v>1606.030701754386</v>
      </c>
      <c r="BY54" s="734"/>
      <c r="BZ54" s="735"/>
      <c r="CA54" s="129" t="s">
        <v>563</v>
      </c>
      <c r="CB54" s="118"/>
      <c r="CC54" s="118"/>
      <c r="CD54" s="118"/>
      <c r="CE54" s="123"/>
      <c r="CF54" s="118"/>
      <c r="CG54" s="118"/>
      <c r="CH54" s="118"/>
      <c r="CI54" s="118"/>
      <c r="CJ54" s="118"/>
      <c r="CK54" s="119"/>
      <c r="CL54" s="733">
        <f>ROUND(CL53/CM13*1000,0)</f>
        <v>1620</v>
      </c>
      <c r="CM54" s="734"/>
      <c r="CN54" s="735"/>
      <c r="CT54" s="115"/>
      <c r="CU54" s="115"/>
      <c r="CV54" s="115"/>
      <c r="CW54" s="115"/>
      <c r="CX54" s="115"/>
      <c r="CY54" s="115"/>
      <c r="CZ54" s="115"/>
      <c r="DA54" s="115"/>
      <c r="DB54" s="115"/>
      <c r="DC54" s="115"/>
      <c r="DD54" s="115"/>
      <c r="DE54" s="115"/>
      <c r="DF54" s="115"/>
      <c r="DG54" s="115"/>
      <c r="DH54" s="115"/>
      <c r="DI54" s="115"/>
      <c r="DJ54" s="115"/>
      <c r="DK54" s="115"/>
      <c r="DL54" s="115"/>
      <c r="DM54" s="115"/>
      <c r="DN54" s="115"/>
      <c r="DO54" s="115"/>
      <c r="DP54" s="115"/>
      <c r="DQ54" s="115"/>
      <c r="DR54" s="115"/>
      <c r="DS54" s="115"/>
      <c r="DT54" s="115"/>
      <c r="DU54" s="115"/>
      <c r="DV54" s="115"/>
      <c r="DW54" s="115"/>
      <c r="DX54" s="115"/>
    </row>
    <row r="55" spans="42:128" ht="14.1" customHeight="1" thickBot="1">
      <c r="AP55" s="752" t="s">
        <v>424</v>
      </c>
      <c r="AQ55" s="712"/>
      <c r="AR55" s="712"/>
      <c r="AS55" s="712"/>
      <c r="AT55" s="712"/>
      <c r="AU55" s="712"/>
      <c r="AV55" s="712"/>
      <c r="AW55" s="712"/>
      <c r="AX55" s="133"/>
      <c r="AY55" s="129" t="s">
        <v>562</v>
      </c>
      <c r="AZ55" s="118"/>
      <c r="BA55" s="118"/>
      <c r="BB55" s="118"/>
      <c r="BC55" s="118"/>
      <c r="BD55" s="118"/>
      <c r="BE55" s="118"/>
      <c r="BF55" s="118"/>
      <c r="BG55" s="118"/>
      <c r="BH55" s="118"/>
      <c r="BI55" s="119"/>
      <c r="BJ55" s="755">
        <f>ROUND(BJ24/BJ54*1000,0)</f>
        <v>8185</v>
      </c>
      <c r="BK55" s="756"/>
      <c r="BL55" s="757"/>
      <c r="BM55" s="129" t="s">
        <v>562</v>
      </c>
      <c r="BN55" s="118"/>
      <c r="BO55" s="118"/>
      <c r="BP55" s="118"/>
      <c r="BQ55" s="118"/>
      <c r="BR55" s="118"/>
      <c r="BS55" s="118"/>
      <c r="BT55" s="118"/>
      <c r="BU55" s="118"/>
      <c r="BV55" s="118"/>
      <c r="BW55" s="119"/>
      <c r="BX55" s="775">
        <v>7534</v>
      </c>
      <c r="BY55" s="776"/>
      <c r="BZ55" s="777"/>
      <c r="CA55" s="129" t="s">
        <v>562</v>
      </c>
      <c r="CB55" s="118"/>
      <c r="CC55" s="118"/>
      <c r="CD55" s="118"/>
      <c r="CE55" s="118"/>
      <c r="CF55" s="118"/>
      <c r="CG55" s="118"/>
      <c r="CH55" s="118"/>
      <c r="CI55" s="118"/>
      <c r="CJ55" s="118"/>
      <c r="CK55" s="119"/>
      <c r="CL55" s="755">
        <f>ROUND(CM24/CL54*1000,0)</f>
        <v>7469</v>
      </c>
      <c r="CM55" s="756"/>
      <c r="CN55" s="757"/>
      <c r="CT55" s="115"/>
      <c r="CU55" s="115"/>
      <c r="CV55" s="115"/>
      <c r="CW55" s="115"/>
      <c r="CX55" s="115"/>
      <c r="CY55" s="115"/>
      <c r="CZ55" s="115"/>
      <c r="DA55" s="115"/>
      <c r="DB55" s="115"/>
      <c r="DC55" s="115"/>
      <c r="DD55" s="115"/>
      <c r="DE55" s="115"/>
      <c r="DF55" s="115"/>
      <c r="DG55" s="115"/>
      <c r="DH55" s="115"/>
      <c r="DI55" s="115"/>
      <c r="DJ55" s="115"/>
      <c r="DK55" s="115"/>
      <c r="DL55" s="115"/>
      <c r="DM55" s="115"/>
      <c r="DN55" s="115"/>
      <c r="DO55" s="115"/>
      <c r="DP55" s="115"/>
      <c r="DQ55" s="115"/>
      <c r="DR55" s="115"/>
      <c r="DS55" s="115"/>
      <c r="DT55" s="115"/>
      <c r="DU55" s="115"/>
      <c r="DV55" s="115"/>
      <c r="DW55" s="115"/>
      <c r="DX55" s="115"/>
    </row>
    <row r="56" spans="42:128" ht="14.1" customHeight="1" thickBot="1">
      <c r="AP56" s="753" t="s">
        <v>425</v>
      </c>
      <c r="AQ56" s="754"/>
      <c r="AR56" s="754"/>
      <c r="AS56" s="754"/>
      <c r="AT56" s="754"/>
      <c r="AU56" s="754"/>
      <c r="AV56" s="754"/>
      <c r="AW56" s="754"/>
      <c r="AX56" s="135"/>
      <c r="AY56" s="130" t="s">
        <v>561</v>
      </c>
      <c r="AZ56" s="131"/>
      <c r="BA56" s="131"/>
      <c r="BB56" s="131"/>
      <c r="BC56" s="167"/>
      <c r="BD56" s="167"/>
      <c r="BE56" s="131"/>
      <c r="BF56" s="131"/>
      <c r="BG56" s="131"/>
      <c r="BH56" s="131"/>
      <c r="BI56" s="131"/>
      <c r="BJ56" s="127" t="s">
        <v>1</v>
      </c>
      <c r="BK56" s="758">
        <f>ROUND(BJ55/BJ7,2)</f>
        <v>0.82</v>
      </c>
      <c r="BL56" s="759"/>
      <c r="BM56" s="130" t="s">
        <v>561</v>
      </c>
      <c r="BN56" s="131"/>
      <c r="BO56" s="131"/>
      <c r="BP56" s="131"/>
      <c r="BQ56" s="167"/>
      <c r="BR56" s="167"/>
      <c r="BS56" s="131"/>
      <c r="BT56" s="131"/>
      <c r="BU56" s="131"/>
      <c r="BV56" s="131"/>
      <c r="BW56" s="131"/>
      <c r="BX56" s="127" t="s">
        <v>5</v>
      </c>
      <c r="BY56" s="758">
        <f>ROUND(BX55/BX7,2)</f>
        <v>0.75</v>
      </c>
      <c r="BZ56" s="759"/>
      <c r="CA56" s="130" t="s">
        <v>561</v>
      </c>
      <c r="CB56" s="131"/>
      <c r="CC56" s="131"/>
      <c r="CD56" s="131"/>
      <c r="CE56" s="167"/>
      <c r="CF56" s="167"/>
      <c r="CG56" s="131"/>
      <c r="CH56" s="131"/>
      <c r="CI56" s="131"/>
      <c r="CJ56" s="131"/>
      <c r="CK56" s="131"/>
      <c r="CL56" s="127" t="s">
        <v>27</v>
      </c>
      <c r="CM56" s="758">
        <f>ROUND(CL55/CL7,2)</f>
        <v>0.75</v>
      </c>
      <c r="CN56" s="759"/>
      <c r="CT56" s="115"/>
      <c r="CU56" s="115"/>
      <c r="CV56" s="115"/>
      <c r="CW56" s="115"/>
      <c r="CX56" s="115"/>
      <c r="CY56" s="115"/>
      <c r="CZ56" s="115"/>
      <c r="DA56" s="115"/>
      <c r="DB56" s="115"/>
      <c r="DC56" s="115"/>
      <c r="DD56" s="115"/>
      <c r="DE56" s="115"/>
      <c r="DF56" s="115"/>
      <c r="DG56" s="115"/>
      <c r="DH56" s="115"/>
      <c r="DI56" s="115"/>
      <c r="DJ56" s="115"/>
      <c r="DK56" s="115"/>
      <c r="DL56" s="115"/>
      <c r="DM56" s="115"/>
      <c r="DN56" s="115"/>
      <c r="DO56" s="115"/>
      <c r="DP56" s="115"/>
      <c r="DQ56" s="115"/>
      <c r="DR56" s="115"/>
      <c r="DS56" s="115"/>
      <c r="DT56" s="115"/>
      <c r="DU56" s="115"/>
      <c r="DV56" s="115"/>
      <c r="DW56" s="115"/>
      <c r="DX56" s="115"/>
    </row>
    <row r="57" spans="42:128" ht="15" customHeight="1"/>
    <row r="58" spans="42:128" ht="15.6" customHeight="1"/>
    <row r="59" spans="42:128" ht="15.6" customHeight="1"/>
    <row r="60" spans="42:128" ht="15.6" customHeight="1"/>
    <row r="61" spans="42:128" ht="15.6" customHeight="1"/>
  </sheetData>
  <sheetProtection algorithmName="SHA-512" hashValue="LOhi/kLn7edNH9KM6dIIwai3+oGbxO+x0MBRdyacvakBPDDbElZBlMP4CCSyv5TT2W4H5MCD2x4xX2nwsGpVZQ==" saltValue="+Tu87mbWau7z8XxHT9RjiQ==" spinCount="100000" sheet="1" objects="1" scenarios="1"/>
  <mergeCells count="187">
    <mergeCell ref="DN33:DO33"/>
    <mergeCell ref="DP18:DQ18"/>
    <mergeCell ref="DO19:DP19"/>
    <mergeCell ref="DD20:DE20"/>
    <mergeCell ref="DK21:DL21"/>
    <mergeCell ref="DE29:DF29"/>
    <mergeCell ref="DD13:DF13"/>
    <mergeCell ref="DM13:DN13"/>
    <mergeCell ref="DG14:DI14"/>
    <mergeCell ref="CX15:CY15"/>
    <mergeCell ref="DM15:DN15"/>
    <mergeCell ref="DK17:DM17"/>
    <mergeCell ref="CX18:CY18"/>
    <mergeCell ref="CE45:CF45"/>
    <mergeCell ref="CL45:CN45"/>
    <mergeCell ref="CL35:CN35"/>
    <mergeCell ref="CA27:CN27"/>
    <mergeCell ref="CA28:CK28"/>
    <mergeCell ref="CC29:CD29"/>
    <mergeCell ref="CL29:CN29"/>
    <mergeCell ref="CC30:CD30"/>
    <mergeCell ref="CL30:CN30"/>
    <mergeCell ref="CA21:CK21"/>
    <mergeCell ref="CC22:CD22"/>
    <mergeCell ref="CL22:CN22"/>
    <mergeCell ref="CC23:CD23"/>
    <mergeCell ref="CV30:CW30"/>
    <mergeCell ref="DH31:DI31"/>
    <mergeCell ref="DH32:DI32"/>
    <mergeCell ref="CW33:CX33"/>
    <mergeCell ref="CC36:CD36"/>
    <mergeCell ref="CL36:CN36"/>
    <mergeCell ref="CM37:CN37"/>
    <mergeCell ref="BX53:BZ53"/>
    <mergeCell ref="BX54:BZ54"/>
    <mergeCell ref="BX55:BZ55"/>
    <mergeCell ref="BY56:BZ56"/>
    <mergeCell ref="CA51:CN51"/>
    <mergeCell ref="CA52:CK52"/>
    <mergeCell ref="CL53:CN53"/>
    <mergeCell ref="CL54:CN54"/>
    <mergeCell ref="CL55:CN55"/>
    <mergeCell ref="BM51:BZ51"/>
    <mergeCell ref="BM52:BW52"/>
    <mergeCell ref="CM56:CN56"/>
    <mergeCell ref="BX46:BZ46"/>
    <mergeCell ref="BY47:BZ47"/>
    <mergeCell ref="CA40:CN40"/>
    <mergeCell ref="CA41:CK41"/>
    <mergeCell ref="CD42:CE42"/>
    <mergeCell ref="CL42:CN42"/>
    <mergeCell ref="CL43:CN43"/>
    <mergeCell ref="CL44:CN44"/>
    <mergeCell ref="BP42:BQ42"/>
    <mergeCell ref="BX42:BZ42"/>
    <mergeCell ref="BX43:BZ43"/>
    <mergeCell ref="BX44:BZ44"/>
    <mergeCell ref="BQ45:BR45"/>
    <mergeCell ref="BX45:BZ45"/>
    <mergeCell ref="CL46:CN46"/>
    <mergeCell ref="CM47:CN47"/>
    <mergeCell ref="BM40:BZ40"/>
    <mergeCell ref="BM41:BW41"/>
    <mergeCell ref="CC31:CD31"/>
    <mergeCell ref="CL31:CN31"/>
    <mergeCell ref="CL32:CN32"/>
    <mergeCell ref="CF33:CG33"/>
    <mergeCell ref="CL33:CN33"/>
    <mergeCell ref="CC34:CD34"/>
    <mergeCell ref="CL34:CN34"/>
    <mergeCell ref="BR33:BS33"/>
    <mergeCell ref="BO34:BP34"/>
    <mergeCell ref="BY37:BZ37"/>
    <mergeCell ref="BX33:BZ33"/>
    <mergeCell ref="BX34:BZ34"/>
    <mergeCell ref="BX35:BZ35"/>
    <mergeCell ref="BX36:BZ36"/>
    <mergeCell ref="BM27:BZ27"/>
    <mergeCell ref="BM28:BW28"/>
    <mergeCell ref="BX29:BZ29"/>
    <mergeCell ref="BX30:BZ30"/>
    <mergeCell ref="BX31:BZ31"/>
    <mergeCell ref="BX32:BZ32"/>
    <mergeCell ref="BO29:BP29"/>
    <mergeCell ref="BO30:BP30"/>
    <mergeCell ref="BO31:BP31"/>
    <mergeCell ref="CL23:CN23"/>
    <mergeCell ref="CM24:CN24"/>
    <mergeCell ref="CC16:CD16"/>
    <mergeCell ref="BM20:BZ20"/>
    <mergeCell ref="BM21:BW21"/>
    <mergeCell ref="BX22:BZ22"/>
    <mergeCell ref="BX23:BZ23"/>
    <mergeCell ref="BO22:BP22"/>
    <mergeCell ref="BO23:BP23"/>
    <mergeCell ref="BY24:BZ24"/>
    <mergeCell ref="CA20:CN20"/>
    <mergeCell ref="CL12:CN12"/>
    <mergeCell ref="CM13:CN13"/>
    <mergeCell ref="CL14:CN14"/>
    <mergeCell ref="CL15:CN15"/>
    <mergeCell ref="CL16:CN16"/>
    <mergeCell ref="CM17:CN17"/>
    <mergeCell ref="BX16:BZ16"/>
    <mergeCell ref="BX17:BZ17"/>
    <mergeCell ref="CA4:CN4"/>
    <mergeCell ref="CA5:CK5"/>
    <mergeCell ref="CL6:CN6"/>
    <mergeCell ref="CL7:CN7"/>
    <mergeCell ref="CL8:CN8"/>
    <mergeCell ref="CL9:CN9"/>
    <mergeCell ref="CL10:CN10"/>
    <mergeCell ref="CL11:CN11"/>
    <mergeCell ref="BX10:BZ10"/>
    <mergeCell ref="BX11:BZ11"/>
    <mergeCell ref="BX12:BZ12"/>
    <mergeCell ref="BY13:BZ13"/>
    <mergeCell ref="BX14:BZ14"/>
    <mergeCell ref="BX15:BZ15"/>
    <mergeCell ref="BM4:BZ4"/>
    <mergeCell ref="BM5:BW5"/>
    <mergeCell ref="BX6:BZ6"/>
    <mergeCell ref="BX7:BZ7"/>
    <mergeCell ref="BX8:BZ8"/>
    <mergeCell ref="BX9:BZ9"/>
    <mergeCell ref="AP54:AW54"/>
    <mergeCell ref="AP55:AW55"/>
    <mergeCell ref="AP56:AW56"/>
    <mergeCell ref="BJ53:BL53"/>
    <mergeCell ref="BJ54:BL54"/>
    <mergeCell ref="BJ55:BL55"/>
    <mergeCell ref="BK56:BL56"/>
    <mergeCell ref="BJ46:BL46"/>
    <mergeCell ref="BJ47:BL47"/>
    <mergeCell ref="AY51:BL51"/>
    <mergeCell ref="AY52:BI52"/>
    <mergeCell ref="AP51:AX52"/>
    <mergeCell ref="AP53:AW53"/>
    <mergeCell ref="BB42:BC42"/>
    <mergeCell ref="BC45:BD45"/>
    <mergeCell ref="BJ42:BL42"/>
    <mergeCell ref="BJ43:BL43"/>
    <mergeCell ref="BJ44:BL44"/>
    <mergeCell ref="BJ45:BL45"/>
    <mergeCell ref="BO36:BP36"/>
    <mergeCell ref="BJ10:BL10"/>
    <mergeCell ref="BJ11:BL11"/>
    <mergeCell ref="AG6:AI8"/>
    <mergeCell ref="BJ35:BL35"/>
    <mergeCell ref="BJ36:BL36"/>
    <mergeCell ref="BJ37:BL37"/>
    <mergeCell ref="AG40:AX41"/>
    <mergeCell ref="AY40:BL40"/>
    <mergeCell ref="AY41:BI41"/>
    <mergeCell ref="BJ29:BL29"/>
    <mergeCell ref="BJ30:BL30"/>
    <mergeCell ref="BJ31:BL31"/>
    <mergeCell ref="BJ32:BL32"/>
    <mergeCell ref="BJ33:BL33"/>
    <mergeCell ref="BJ34:BL34"/>
    <mergeCell ref="AG9:AI17"/>
    <mergeCell ref="AG22:AI24"/>
    <mergeCell ref="BG33:BI33"/>
    <mergeCell ref="CL38:CN38"/>
    <mergeCell ref="AG4:AX5"/>
    <mergeCell ref="AJ29:AX29"/>
    <mergeCell ref="BJ22:BL22"/>
    <mergeCell ref="BJ23:BL23"/>
    <mergeCell ref="BJ24:BL24"/>
    <mergeCell ref="AG27:AX28"/>
    <mergeCell ref="AY27:BL27"/>
    <mergeCell ref="AY28:BI28"/>
    <mergeCell ref="BJ17:BL17"/>
    <mergeCell ref="AY5:BI5"/>
    <mergeCell ref="AY4:BL4"/>
    <mergeCell ref="AG20:AX21"/>
    <mergeCell ref="AY20:BL20"/>
    <mergeCell ref="AY21:BI21"/>
    <mergeCell ref="BJ12:BL12"/>
    <mergeCell ref="BJ14:BL14"/>
    <mergeCell ref="BJ15:BL15"/>
    <mergeCell ref="BJ16:BL16"/>
    <mergeCell ref="BK13:BL13"/>
    <mergeCell ref="BJ6:BL6"/>
    <mergeCell ref="BJ7:BL7"/>
    <mergeCell ref="BJ8:BL8"/>
    <mergeCell ref="BJ9:BL9"/>
  </mergeCells>
  <phoneticPr fontId="7"/>
  <pageMargins left="0.39370078740157483" right="0.19685039370078741" top="0.55118110236220474" bottom="0.35433070866141736" header="0.31496062992125984" footer="0.31496062992125984"/>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0341B-9703-472E-8BBA-4BEE9595D360}">
  <dimension ref="A1:BQ358"/>
  <sheetViews>
    <sheetView topLeftCell="A22" zoomScaleNormal="100" zoomScaleSheetLayoutView="75" workbookViewId="0">
      <selection activeCell="AI31" sqref="AI31:AL31"/>
    </sheetView>
  </sheetViews>
  <sheetFormatPr defaultColWidth="9" defaultRowHeight="16.5"/>
  <cols>
    <col min="1" max="181" width="2.75" style="1" customWidth="1"/>
    <col min="182" max="182" width="0.75" style="1" customWidth="1"/>
    <col min="183" max="184" width="3.125" style="1" customWidth="1"/>
    <col min="185" max="187" width="2.75" style="1" customWidth="1"/>
    <col min="188" max="189" width="3.125" style="1" customWidth="1"/>
    <col min="190" max="192" width="2.75" style="1" customWidth="1"/>
    <col min="193" max="194" width="3.125" style="1" customWidth="1"/>
    <col min="195" max="197" width="2.75" style="1" customWidth="1"/>
    <col min="198" max="199" width="3.125" style="1" customWidth="1"/>
    <col min="200" max="202" width="2.75" style="1" customWidth="1"/>
    <col min="203" max="204" width="3.125" style="1" customWidth="1"/>
    <col min="205" max="207" width="2.75" style="1" customWidth="1"/>
    <col min="208" max="209" width="3.125" style="1" customWidth="1"/>
    <col min="210" max="212" width="2.75" style="1" customWidth="1"/>
    <col min="213" max="213" width="0.375" style="1" customWidth="1"/>
    <col min="214" max="227" width="2.75" style="1" customWidth="1"/>
    <col min="228" max="16384" width="9" style="1"/>
  </cols>
  <sheetData>
    <row r="1" spans="1:55" ht="15.95" customHeight="1">
      <c r="A1" s="1" t="s">
        <v>481</v>
      </c>
      <c r="AF1" s="1" t="s">
        <v>570</v>
      </c>
    </row>
    <row r="2" spans="1:55" ht="15.95" customHeight="1">
      <c r="B2" s="1" t="s">
        <v>482</v>
      </c>
      <c r="AH2" s="1" t="s">
        <v>510</v>
      </c>
    </row>
    <row r="3" spans="1:55" ht="15.95" customHeight="1">
      <c r="B3" s="1" t="s">
        <v>483</v>
      </c>
      <c r="Y3" s="1" t="s">
        <v>484</v>
      </c>
      <c r="AH3" s="1" t="s">
        <v>511</v>
      </c>
    </row>
    <row r="4" spans="1:55" ht="15.95" customHeight="1">
      <c r="BA4" s="1" t="s">
        <v>512</v>
      </c>
    </row>
    <row r="5" spans="1:55" ht="15.95" customHeight="1">
      <c r="A5" s="1" t="s">
        <v>487</v>
      </c>
      <c r="AG5" s="1" t="s">
        <v>513</v>
      </c>
    </row>
    <row r="6" spans="1:55" ht="15.95" customHeight="1">
      <c r="B6" s="1" t="s">
        <v>485</v>
      </c>
      <c r="U6" s="1" t="s">
        <v>486</v>
      </c>
      <c r="AG6" s="114"/>
      <c r="AH6" s="529" t="s">
        <v>530</v>
      </c>
      <c r="AI6" s="530"/>
      <c r="AJ6" s="530"/>
      <c r="AK6" s="785"/>
      <c r="AL6" s="786"/>
      <c r="AM6" s="438"/>
      <c r="AN6" s="438"/>
      <c r="AO6" s="3"/>
      <c r="AP6" s="3"/>
      <c r="AQ6" s="3"/>
      <c r="AR6" s="3"/>
      <c r="AS6" s="3"/>
      <c r="AT6" s="3"/>
      <c r="AU6" s="3" t="s">
        <v>43</v>
      </c>
      <c r="AV6" s="3"/>
      <c r="AW6" s="3"/>
      <c r="AX6" s="3"/>
      <c r="AY6" s="3"/>
      <c r="AZ6" s="3"/>
      <c r="BA6" s="3"/>
      <c r="BB6" s="3"/>
      <c r="BC6" s="28"/>
    </row>
    <row r="7" spans="1:55" ht="15.95" customHeight="1">
      <c r="B7" s="158" t="s">
        <v>488</v>
      </c>
      <c r="C7" s="159"/>
      <c r="D7" s="159"/>
      <c r="E7" s="159"/>
      <c r="F7" s="159"/>
      <c r="G7" s="159"/>
      <c r="H7" s="159"/>
      <c r="I7" s="159"/>
      <c r="J7" s="160"/>
      <c r="AG7" s="114" t="s">
        <v>48</v>
      </c>
      <c r="AH7" s="529">
        <v>200000</v>
      </c>
      <c r="AI7" s="530"/>
      <c r="AJ7" s="530"/>
      <c r="AK7" s="785"/>
      <c r="AL7" s="786" t="s">
        <v>521</v>
      </c>
      <c r="AM7" s="438"/>
      <c r="AN7" s="438"/>
      <c r="AO7" s="3" t="s">
        <v>523</v>
      </c>
      <c r="AP7" s="3"/>
      <c r="AQ7" s="3"/>
      <c r="AR7" s="3"/>
      <c r="AS7" s="3"/>
      <c r="AT7" s="3"/>
      <c r="AU7" s="3"/>
      <c r="AV7" s="3"/>
      <c r="AW7" s="3"/>
      <c r="AX7" s="3"/>
      <c r="AY7" s="3"/>
      <c r="AZ7" s="3"/>
      <c r="BA7" s="3"/>
      <c r="BB7" s="3"/>
      <c r="BC7" s="28"/>
    </row>
    <row r="8" spans="1:55" ht="15.95" customHeight="1">
      <c r="AG8" s="114" t="s">
        <v>49</v>
      </c>
      <c r="AH8" s="529">
        <v>180000</v>
      </c>
      <c r="AI8" s="530"/>
      <c r="AJ8" s="530"/>
      <c r="AK8" s="785"/>
      <c r="AL8" s="786" t="s">
        <v>521</v>
      </c>
      <c r="AM8" s="438"/>
      <c r="AN8" s="438"/>
      <c r="AO8" s="3" t="s">
        <v>524</v>
      </c>
      <c r="AP8" s="3"/>
      <c r="AQ8" s="3"/>
      <c r="AR8" s="3"/>
      <c r="AS8" s="3"/>
      <c r="AT8" s="3"/>
      <c r="AU8" s="3"/>
      <c r="AV8" s="3"/>
      <c r="AW8" s="3"/>
      <c r="AX8" s="3"/>
      <c r="AY8" s="3"/>
      <c r="AZ8" s="3"/>
      <c r="BA8" s="3"/>
      <c r="BB8" s="3"/>
      <c r="BC8" s="28"/>
    </row>
    <row r="9" spans="1:55" ht="15.95" customHeight="1">
      <c r="B9" s="1" t="s">
        <v>489</v>
      </c>
      <c r="AG9" s="114" t="s">
        <v>514</v>
      </c>
      <c r="AH9" s="529">
        <v>350000</v>
      </c>
      <c r="AI9" s="530"/>
      <c r="AJ9" s="530"/>
      <c r="AK9" s="785"/>
      <c r="AL9" s="786" t="s">
        <v>521</v>
      </c>
      <c r="AM9" s="438"/>
      <c r="AN9" s="438"/>
      <c r="AO9" s="3" t="s">
        <v>525</v>
      </c>
      <c r="AP9" s="3"/>
      <c r="AQ9" s="3"/>
      <c r="AR9" s="3"/>
      <c r="AS9" s="3"/>
      <c r="AT9" s="3"/>
      <c r="AU9" s="3"/>
      <c r="AV9" s="3"/>
      <c r="AW9" s="3"/>
      <c r="AX9" s="3"/>
      <c r="AY9" s="3"/>
      <c r="AZ9" s="3"/>
      <c r="BA9" s="3"/>
      <c r="BB9" s="3"/>
      <c r="BC9" s="28"/>
    </row>
    <row r="10" spans="1:55" ht="15.95" customHeight="1">
      <c r="B10" s="4" t="s">
        <v>490</v>
      </c>
      <c r="C10" s="31"/>
      <c r="D10" s="31"/>
      <c r="E10" s="31"/>
      <c r="F10" s="31"/>
      <c r="G10" s="31"/>
      <c r="H10" s="31"/>
      <c r="I10" s="31"/>
      <c r="J10" s="31"/>
      <c r="K10" s="31" t="s">
        <v>496</v>
      </c>
      <c r="L10" s="31"/>
      <c r="M10" s="31"/>
      <c r="N10" s="31"/>
      <c r="O10" s="31"/>
      <c r="P10" s="31"/>
      <c r="Q10" s="31"/>
      <c r="R10" s="31"/>
      <c r="S10" s="31"/>
      <c r="T10" s="31"/>
      <c r="U10" s="31"/>
      <c r="V10" s="31"/>
      <c r="W10" s="31"/>
      <c r="X10" s="31"/>
      <c r="Y10" s="31"/>
      <c r="Z10" s="31"/>
      <c r="AA10" s="31"/>
      <c r="AB10" s="32"/>
      <c r="AG10" s="114" t="s">
        <v>515</v>
      </c>
      <c r="AH10" s="529">
        <v>150000</v>
      </c>
      <c r="AI10" s="530"/>
      <c r="AJ10" s="530"/>
      <c r="AK10" s="785"/>
      <c r="AL10" s="786" t="s">
        <v>521</v>
      </c>
      <c r="AM10" s="438"/>
      <c r="AN10" s="438"/>
      <c r="AO10" s="3" t="s">
        <v>526</v>
      </c>
      <c r="AP10" s="3"/>
      <c r="AQ10" s="3"/>
      <c r="AR10" s="3"/>
      <c r="AS10" s="3"/>
      <c r="AT10" s="3"/>
      <c r="AU10" s="3"/>
      <c r="AV10" s="3"/>
      <c r="AW10" s="3"/>
      <c r="AX10" s="3"/>
      <c r="AY10" s="3"/>
      <c r="AZ10" s="3"/>
      <c r="BA10" s="3"/>
      <c r="BB10" s="3"/>
      <c r="BC10" s="28"/>
    </row>
    <row r="11" spans="1:55" ht="15.95" customHeight="1">
      <c r="B11" s="6"/>
      <c r="C11" s="1" t="s">
        <v>491</v>
      </c>
      <c r="L11" s="1" t="s">
        <v>568</v>
      </c>
      <c r="AB11" s="7"/>
      <c r="AG11" s="114" t="s">
        <v>516</v>
      </c>
      <c r="AH11" s="529">
        <v>400000</v>
      </c>
      <c r="AI11" s="530"/>
      <c r="AJ11" s="530"/>
      <c r="AK11" s="785"/>
      <c r="AL11" s="786" t="s">
        <v>521</v>
      </c>
      <c r="AM11" s="438"/>
      <c r="AN11" s="438"/>
      <c r="AO11" s="3" t="s">
        <v>527</v>
      </c>
      <c r="AP11" s="3"/>
      <c r="AQ11" s="3"/>
      <c r="AR11" s="3"/>
      <c r="AS11" s="3"/>
      <c r="AT11" s="3"/>
      <c r="AU11" s="3"/>
      <c r="AV11" s="3"/>
      <c r="AW11" s="3"/>
      <c r="AX11" s="3"/>
      <c r="AY11" s="3"/>
      <c r="AZ11" s="3"/>
      <c r="BA11" s="3"/>
      <c r="BB11" s="3"/>
      <c r="BC11" s="28"/>
    </row>
    <row r="12" spans="1:55" ht="15.95" customHeight="1">
      <c r="B12" s="6"/>
      <c r="C12" s="1" t="s">
        <v>492</v>
      </c>
      <c r="L12" s="1" t="s">
        <v>497</v>
      </c>
      <c r="AB12" s="7"/>
      <c r="AG12" s="114" t="s">
        <v>517</v>
      </c>
      <c r="AH12" s="529">
        <v>1280000</v>
      </c>
      <c r="AI12" s="530"/>
      <c r="AJ12" s="530"/>
      <c r="AK12" s="785"/>
      <c r="AL12" s="786" t="s">
        <v>521</v>
      </c>
      <c r="AM12" s="438"/>
      <c r="AN12" s="438"/>
      <c r="AO12" s="3" t="s">
        <v>528</v>
      </c>
      <c r="AP12" s="3"/>
      <c r="AQ12" s="3"/>
      <c r="AR12" s="3"/>
      <c r="AS12" s="3"/>
      <c r="AT12" s="3"/>
      <c r="AU12" s="3"/>
      <c r="AV12" s="3"/>
      <c r="AW12" s="3"/>
      <c r="AX12" s="3"/>
      <c r="AY12" s="3"/>
      <c r="AZ12" s="3"/>
      <c r="BA12" s="3"/>
      <c r="BB12" s="3"/>
      <c r="BC12" s="28"/>
    </row>
    <row r="13" spans="1:55" ht="15.95" customHeight="1">
      <c r="B13" s="6"/>
      <c r="C13" s="1" t="s">
        <v>493</v>
      </c>
      <c r="L13" s="1" t="s">
        <v>569</v>
      </c>
      <c r="AB13" s="7"/>
      <c r="AG13" s="114" t="s">
        <v>518</v>
      </c>
      <c r="AH13" s="529">
        <v>5000000</v>
      </c>
      <c r="AI13" s="530"/>
      <c r="AJ13" s="530"/>
      <c r="AK13" s="785"/>
      <c r="AL13" s="786" t="s">
        <v>521</v>
      </c>
      <c r="AM13" s="438"/>
      <c r="AN13" s="438"/>
      <c r="AO13" s="3" t="s">
        <v>529</v>
      </c>
      <c r="AP13" s="3"/>
      <c r="AQ13" s="3"/>
      <c r="AR13" s="3"/>
      <c r="AS13" s="3"/>
      <c r="AT13" s="3"/>
      <c r="AU13" s="3"/>
      <c r="AV13" s="3"/>
      <c r="AW13" s="3"/>
      <c r="AX13" s="3"/>
      <c r="AY13" s="3"/>
      <c r="AZ13" s="3"/>
      <c r="BA13" s="3"/>
      <c r="BB13" s="3"/>
      <c r="BC13" s="28"/>
    </row>
    <row r="14" spans="1:55" ht="15.95" customHeight="1">
      <c r="B14" s="6"/>
      <c r="C14" s="1" t="s">
        <v>494</v>
      </c>
      <c r="AB14" s="7"/>
      <c r="AG14" s="114" t="s">
        <v>519</v>
      </c>
      <c r="AH14" s="529">
        <v>500000</v>
      </c>
      <c r="AI14" s="530"/>
      <c r="AJ14" s="530"/>
      <c r="AK14" s="785"/>
      <c r="AL14" s="786" t="s">
        <v>521</v>
      </c>
      <c r="AM14" s="438"/>
      <c r="AN14" s="438"/>
      <c r="AO14" s="3" t="s">
        <v>153</v>
      </c>
      <c r="AP14" s="3"/>
      <c r="AQ14" s="3"/>
      <c r="AR14" s="3"/>
      <c r="AS14" s="3"/>
      <c r="AT14" s="3"/>
      <c r="AU14" s="3"/>
      <c r="AV14" s="3"/>
      <c r="AW14" s="3"/>
      <c r="AX14" s="3"/>
      <c r="AY14" s="3"/>
      <c r="AZ14" s="3"/>
      <c r="BA14" s="3"/>
      <c r="BB14" s="3"/>
      <c r="BC14" s="28"/>
    </row>
    <row r="15" spans="1:55" ht="15.95" customHeight="1">
      <c r="B15" s="6"/>
      <c r="C15" s="1" t="s">
        <v>495</v>
      </c>
      <c r="AB15" s="7"/>
      <c r="AG15" s="169" t="s">
        <v>520</v>
      </c>
      <c r="AH15" s="529">
        <v>850</v>
      </c>
      <c r="AI15" s="530"/>
      <c r="AJ15" s="530"/>
      <c r="AK15" s="785"/>
      <c r="AL15" s="786" t="s">
        <v>522</v>
      </c>
      <c r="AM15" s="438"/>
      <c r="AN15" s="438"/>
      <c r="AO15" s="3" t="s">
        <v>571</v>
      </c>
      <c r="AP15" s="3"/>
      <c r="AQ15" s="3"/>
      <c r="AR15" s="3"/>
      <c r="AS15" s="3"/>
      <c r="AT15" s="3"/>
      <c r="AU15" s="3"/>
      <c r="AV15" s="3"/>
      <c r="AW15" s="3"/>
      <c r="AX15" s="3"/>
      <c r="AY15" s="3"/>
      <c r="AZ15" s="3"/>
      <c r="BA15" s="3"/>
      <c r="BB15" s="3"/>
      <c r="BC15" s="28"/>
    </row>
    <row r="16" spans="1:55" ht="15.95" customHeight="1">
      <c r="B16" s="5"/>
      <c r="C16" s="33" t="s">
        <v>567</v>
      </c>
      <c r="D16" s="33"/>
      <c r="E16" s="33"/>
      <c r="F16" s="33"/>
      <c r="G16" s="33"/>
      <c r="H16" s="33"/>
      <c r="I16" s="33"/>
      <c r="J16" s="33"/>
      <c r="K16" s="33"/>
      <c r="L16" s="33"/>
      <c r="M16" s="33"/>
      <c r="N16" s="33"/>
      <c r="O16" s="33"/>
      <c r="P16" s="33"/>
      <c r="Q16" s="33"/>
      <c r="R16" s="33"/>
      <c r="S16" s="33"/>
      <c r="T16" s="33"/>
      <c r="U16" s="33"/>
      <c r="V16" s="33"/>
      <c r="W16" s="33"/>
      <c r="X16" s="33"/>
      <c r="Y16" s="33"/>
      <c r="Z16" s="33"/>
      <c r="AA16" s="33"/>
      <c r="AB16" s="34"/>
    </row>
    <row r="17" spans="1:69" ht="15.95" customHeight="1">
      <c r="AF17" s="1" t="s">
        <v>531</v>
      </c>
    </row>
    <row r="18" spans="1:69" ht="15.95" customHeight="1">
      <c r="A18" s="1" t="s">
        <v>498</v>
      </c>
      <c r="J18" s="2" t="s">
        <v>0</v>
      </c>
      <c r="K18" s="3"/>
      <c r="L18" s="168" t="s">
        <v>579</v>
      </c>
      <c r="M18" s="3"/>
      <c r="N18" s="3"/>
      <c r="O18" s="3"/>
      <c r="P18" s="3"/>
      <c r="Q18" s="3"/>
      <c r="R18" s="3"/>
      <c r="S18" s="3"/>
      <c r="T18" s="28"/>
      <c r="V18" s="27" t="s">
        <v>596</v>
      </c>
      <c r="Y18" s="27"/>
      <c r="Z18" s="27"/>
      <c r="AB18" s="792">
        <f>AH12+AH13-AH14</f>
        <v>5780000</v>
      </c>
      <c r="AC18" s="792"/>
      <c r="AD18" s="792"/>
      <c r="AE18" s="27" t="s">
        <v>588</v>
      </c>
      <c r="AF18" s="1" t="s">
        <v>17</v>
      </c>
      <c r="AG18" s="1" t="s">
        <v>532</v>
      </c>
    </row>
    <row r="19" spans="1:69" ht="15.95" customHeight="1">
      <c r="AH19" s="2" t="s">
        <v>5</v>
      </c>
      <c r="AI19" s="787">
        <f>ROUND((AH8+AH10)/(AH13-AH14)*100,0)</f>
        <v>7</v>
      </c>
      <c r="AJ19" s="787"/>
      <c r="AK19" s="787"/>
      <c r="AL19" s="788"/>
      <c r="AM19" s="1" t="s">
        <v>15</v>
      </c>
      <c r="AO19" s="27" t="s">
        <v>597</v>
      </c>
      <c r="AP19" s="27"/>
      <c r="AQ19" s="792">
        <f>AH13-AH14</f>
        <v>4500000</v>
      </c>
      <c r="AR19" s="792"/>
      <c r="AS19" s="792"/>
      <c r="AT19" s="27" t="s">
        <v>458</v>
      </c>
      <c r="AU19" s="27" t="s">
        <v>578</v>
      </c>
      <c r="AV19" s="27"/>
      <c r="AW19" s="790">
        <f>AH8+AH10</f>
        <v>330000</v>
      </c>
      <c r="AX19" s="791"/>
      <c r="AY19" s="791"/>
      <c r="AZ19" s="27" t="s">
        <v>586</v>
      </c>
      <c r="BB19" s="792">
        <f>AW19</f>
        <v>330000</v>
      </c>
      <c r="BC19" s="792"/>
      <c r="BD19" s="792"/>
      <c r="BE19" s="27" t="s">
        <v>585</v>
      </c>
      <c r="BF19" s="792">
        <f>AQ19</f>
        <v>4500000</v>
      </c>
      <c r="BG19" s="795"/>
      <c r="BH19" s="795"/>
      <c r="BI19" s="27" t="s">
        <v>583</v>
      </c>
      <c r="BJ19" s="171">
        <f>BB19/+BF19</f>
        <v>7.3333333333333334E-2</v>
      </c>
    </row>
    <row r="20" spans="1:69" ht="15.95" customHeight="1">
      <c r="A20" s="1" t="s">
        <v>499</v>
      </c>
      <c r="K20" s="2" t="s">
        <v>1</v>
      </c>
      <c r="L20" s="3"/>
      <c r="M20" s="168" t="s">
        <v>580</v>
      </c>
      <c r="N20" s="3"/>
      <c r="O20" s="3"/>
      <c r="P20" s="3"/>
      <c r="Q20" s="3"/>
      <c r="R20" s="3"/>
      <c r="S20" s="3"/>
      <c r="T20" s="3"/>
      <c r="U20" s="28"/>
      <c r="W20" s="27" t="s">
        <v>596</v>
      </c>
      <c r="X20" s="27"/>
      <c r="Z20" s="27"/>
      <c r="AA20" s="27"/>
      <c r="AC20" s="799">
        <f>ROUND(AB18/AH15,0)</f>
        <v>6800</v>
      </c>
      <c r="AD20" s="799"/>
      <c r="AE20" s="27" t="s">
        <v>588</v>
      </c>
    </row>
    <row r="21" spans="1:69" ht="15.95" customHeight="1">
      <c r="AF21" s="1" t="s">
        <v>581</v>
      </c>
      <c r="AX21" s="782">
        <v>0.25</v>
      </c>
      <c r="AY21" s="782"/>
      <c r="AZ21" s="1" t="s">
        <v>533</v>
      </c>
    </row>
    <row r="22" spans="1:69" ht="15.95" customHeight="1">
      <c r="A22" s="1" t="s">
        <v>500</v>
      </c>
      <c r="AG22" s="1" t="s">
        <v>534</v>
      </c>
    </row>
    <row r="23" spans="1:69" ht="15.95" customHeight="1">
      <c r="B23" s="1" t="s">
        <v>501</v>
      </c>
      <c r="AH23" s="2" t="s">
        <v>6</v>
      </c>
      <c r="AI23" s="662">
        <f>ROUND(((AH12+AH13-AH14)/AH15)*AX21-((AH12+AH13-AH14)/AH15-(AH13-AH14)/AH15),0)</f>
        <v>194</v>
      </c>
      <c r="AJ23" s="662"/>
      <c r="AK23" s="662"/>
      <c r="AL23" s="793"/>
      <c r="AM23" s="1" t="s">
        <v>9</v>
      </c>
      <c r="AO23" s="796">
        <f>AC20</f>
        <v>6800</v>
      </c>
      <c r="AP23" s="795"/>
      <c r="AQ23" s="27" t="s">
        <v>508</v>
      </c>
      <c r="AR23" s="797">
        <f>AX21</f>
        <v>0.25</v>
      </c>
      <c r="AS23" s="795"/>
      <c r="AT23" s="27" t="s">
        <v>583</v>
      </c>
      <c r="AU23" s="791">
        <f>AO23*AR23</f>
        <v>1700</v>
      </c>
      <c r="AV23" s="791"/>
      <c r="AW23" s="170" t="s">
        <v>458</v>
      </c>
      <c r="AX23" s="485" t="s">
        <v>584</v>
      </c>
      <c r="AY23" s="485"/>
      <c r="AZ23" s="485"/>
      <c r="BA23" s="485"/>
      <c r="BB23" s="798">
        <f>ROUND((AH13-AH14)/AH15,0)</f>
        <v>5294</v>
      </c>
      <c r="BC23" s="798"/>
      <c r="BE23" s="27"/>
      <c r="BF23" s="27"/>
    </row>
    <row r="24" spans="1:69" ht="15.95" customHeight="1">
      <c r="C24" s="2" t="s">
        <v>2</v>
      </c>
      <c r="D24" s="3"/>
      <c r="E24" s="168" t="s">
        <v>572</v>
      </c>
      <c r="F24" s="3"/>
      <c r="G24" s="3"/>
      <c r="H24" s="3"/>
      <c r="I24" s="3"/>
      <c r="J24" s="3"/>
      <c r="K24" s="3"/>
      <c r="L24" s="3"/>
      <c r="M24" s="28"/>
      <c r="W24" s="27" t="s">
        <v>596</v>
      </c>
      <c r="X24" s="27"/>
      <c r="AC24" s="485">
        <f>ROUND((AH7+AH9)/AH15,0)</f>
        <v>647</v>
      </c>
      <c r="AD24" s="485"/>
      <c r="AE24" s="27" t="s">
        <v>588</v>
      </c>
      <c r="AO24" s="27" t="s">
        <v>458</v>
      </c>
      <c r="AP24" s="796">
        <f>AC20</f>
        <v>6800</v>
      </c>
      <c r="AQ24" s="795"/>
      <c r="AR24" s="170" t="s">
        <v>582</v>
      </c>
      <c r="AS24" s="796">
        <f>BB23</f>
        <v>5294</v>
      </c>
      <c r="AT24" s="795"/>
      <c r="AU24" s="27" t="s">
        <v>583</v>
      </c>
      <c r="AV24" s="794">
        <f>AP24-AS24</f>
        <v>1506</v>
      </c>
      <c r="AW24" s="791"/>
      <c r="AX24" s="27" t="s">
        <v>586</v>
      </c>
      <c r="AY24" s="27"/>
      <c r="AZ24" s="795">
        <f>AU23</f>
        <v>1700</v>
      </c>
      <c r="BA24" s="795"/>
      <c r="BB24" s="170" t="s">
        <v>582</v>
      </c>
      <c r="BC24" s="796">
        <f>AV24</f>
        <v>1506</v>
      </c>
      <c r="BD24" s="795"/>
      <c r="BE24" s="27" t="s">
        <v>583</v>
      </c>
      <c r="BF24" s="794">
        <f>AZ24-BC24</f>
        <v>194</v>
      </c>
      <c r="BG24" s="791"/>
    </row>
    <row r="25" spans="1:69" ht="15.95" customHeight="1">
      <c r="AF25" s="1" t="s">
        <v>535</v>
      </c>
    </row>
    <row r="26" spans="1:69" ht="15.95" customHeight="1">
      <c r="A26" s="1" t="s">
        <v>573</v>
      </c>
      <c r="AH26" s="2" t="s">
        <v>7</v>
      </c>
      <c r="AI26" s="662">
        <f>ROUND(AH12/((AH12+AH13-AH14)/AH15*AR23),0)</f>
        <v>753</v>
      </c>
      <c r="AJ26" s="662"/>
      <c r="AK26" s="662"/>
      <c r="AL26" s="793"/>
      <c r="AM26" s="1" t="s">
        <v>452</v>
      </c>
      <c r="AQ26" s="792">
        <f>AH12</f>
        <v>1280000</v>
      </c>
      <c r="AR26" s="795"/>
      <c r="AS26" s="795"/>
      <c r="AT26" s="27" t="s">
        <v>585</v>
      </c>
      <c r="AU26" s="795">
        <f>AU23</f>
        <v>1700</v>
      </c>
      <c r="AV26" s="795"/>
      <c r="AW26" s="27" t="s">
        <v>583</v>
      </c>
      <c r="AX26" s="795">
        <f>ROUND(AQ26/AU26,0)</f>
        <v>753</v>
      </c>
      <c r="AY26" s="795"/>
    </row>
    <row r="27" spans="1:69" ht="15.95" customHeight="1">
      <c r="B27" s="1" t="s">
        <v>502</v>
      </c>
    </row>
    <row r="28" spans="1:69" ht="15.95" customHeight="1">
      <c r="B28" s="1" t="s">
        <v>503</v>
      </c>
      <c r="AF28" s="1" t="s">
        <v>587</v>
      </c>
      <c r="AO28" s="782">
        <v>0.2</v>
      </c>
      <c r="AP28" s="782"/>
      <c r="AQ28" s="1" t="s">
        <v>536</v>
      </c>
      <c r="BN28" s="172"/>
      <c r="BO28" s="172"/>
      <c r="BP28" s="172"/>
      <c r="BQ28" s="172"/>
    </row>
    <row r="29" spans="1:69" ht="15.95" customHeight="1">
      <c r="C29" s="2" t="s">
        <v>3</v>
      </c>
      <c r="D29" s="3"/>
      <c r="E29" s="168" t="s">
        <v>576</v>
      </c>
      <c r="F29" s="3"/>
      <c r="G29" s="3"/>
      <c r="H29" s="3"/>
      <c r="I29" s="3"/>
      <c r="J29" s="3"/>
      <c r="K29" s="3"/>
      <c r="L29" s="3"/>
      <c r="M29" s="28"/>
      <c r="W29" s="27" t="s">
        <v>596</v>
      </c>
      <c r="X29" s="27"/>
      <c r="AC29" s="789">
        <f>ROUND((AH8+AH10+AH13-AH14)/AH15,0)</f>
        <v>5682</v>
      </c>
      <c r="AD29" s="789"/>
      <c r="AE29" s="27" t="s">
        <v>588</v>
      </c>
      <c r="AG29" s="1" t="s">
        <v>591</v>
      </c>
      <c r="BN29" s="172"/>
      <c r="BO29" s="172"/>
      <c r="BP29" s="172"/>
      <c r="BQ29" s="172"/>
    </row>
    <row r="30" spans="1:69" ht="15.95" customHeight="1">
      <c r="AG30" s="1" t="s">
        <v>537</v>
      </c>
      <c r="AL30" s="782">
        <v>0.1</v>
      </c>
      <c r="AM30" s="782"/>
      <c r="AN30" s="1" t="s">
        <v>538</v>
      </c>
      <c r="BN30" s="172"/>
      <c r="BO30" s="172"/>
      <c r="BP30" s="172"/>
      <c r="BQ30" s="172"/>
    </row>
    <row r="31" spans="1:69" ht="15.95" customHeight="1">
      <c r="A31" s="1" t="s">
        <v>574</v>
      </c>
      <c r="AH31" s="2" t="s">
        <v>7</v>
      </c>
      <c r="AI31" s="783">
        <f>(AH12+AH13-AH14)*(1+AO28)-AH12*(1+AL30)-(AH13-AH14)</f>
        <v>1028000</v>
      </c>
      <c r="AJ31" s="783"/>
      <c r="AK31" s="783"/>
      <c r="AL31" s="784"/>
      <c r="AM31" s="1" t="s">
        <v>539</v>
      </c>
      <c r="AO31" s="27" t="s">
        <v>599</v>
      </c>
      <c r="AP31" s="27"/>
      <c r="AQ31" s="27"/>
      <c r="AR31" s="27"/>
      <c r="AS31" s="27"/>
      <c r="AT31" s="27"/>
      <c r="AU31" s="799">
        <f>AB18*120%</f>
        <v>6936000</v>
      </c>
      <c r="AV31" s="799"/>
      <c r="AW31" s="799"/>
      <c r="AX31" s="166" t="s">
        <v>458</v>
      </c>
      <c r="AY31" s="485" t="s">
        <v>598</v>
      </c>
      <c r="AZ31" s="485"/>
      <c r="BA31" s="485"/>
      <c r="BB31" s="485"/>
      <c r="BC31" s="798">
        <f>AH12*110%</f>
        <v>1408000</v>
      </c>
      <c r="BD31" s="798"/>
      <c r="BE31" s="798"/>
    </row>
    <row r="32" spans="1:69" ht="15.95" customHeight="1">
      <c r="B32" s="1" t="s">
        <v>575</v>
      </c>
      <c r="AO32" s="27" t="s">
        <v>589</v>
      </c>
      <c r="AP32" s="27"/>
      <c r="AQ32" s="796">
        <f>AU31</f>
        <v>6936000</v>
      </c>
      <c r="AR32" s="795"/>
      <c r="AS32" s="795"/>
      <c r="AT32" s="27" t="s">
        <v>582</v>
      </c>
      <c r="AU32" s="796">
        <f>BC31</f>
        <v>1408000</v>
      </c>
      <c r="AV32" s="795"/>
      <c r="AW32" s="795"/>
      <c r="AX32" s="27" t="s">
        <v>590</v>
      </c>
      <c r="AY32" s="27"/>
      <c r="AZ32" s="27"/>
      <c r="BA32" s="27"/>
      <c r="BB32" s="796">
        <f>AU31-AU32-AH13+AH14</f>
        <v>1028000</v>
      </c>
      <c r="BC32" s="795"/>
      <c r="BD32" s="795"/>
    </row>
    <row r="33" spans="2:54" ht="15.95" customHeight="1">
      <c r="B33" s="1" t="s">
        <v>504</v>
      </c>
      <c r="AF33" s="1" t="s">
        <v>540</v>
      </c>
    </row>
    <row r="34" spans="2:54" ht="15.95" customHeight="1">
      <c r="B34" s="1" t="s">
        <v>505</v>
      </c>
      <c r="AH34" s="2" t="s">
        <v>27</v>
      </c>
      <c r="AI34" s="783">
        <f>ROUND(((AH12+AH13-AH14)*(1+AO28)-(AH12*(1+AL30)))/((AH12+AH13-AH14)*(1+AO28)/((AH12+AH13-AH14)/AH15)),0)</f>
        <v>5420</v>
      </c>
      <c r="AJ34" s="783"/>
      <c r="AK34" s="783"/>
      <c r="AL34" s="784"/>
      <c r="AM34" s="1" t="s">
        <v>9</v>
      </c>
      <c r="AO34" s="796">
        <f>AU31</f>
        <v>6936000</v>
      </c>
      <c r="AP34" s="795"/>
      <c r="AQ34" s="795"/>
      <c r="AR34" s="27" t="s">
        <v>585</v>
      </c>
      <c r="AS34" s="796">
        <f>AC20</f>
        <v>6800</v>
      </c>
      <c r="AT34" s="795"/>
      <c r="AU34" s="27" t="s">
        <v>583</v>
      </c>
      <c r="AV34" s="799">
        <f>AO34/AS34</f>
        <v>1020</v>
      </c>
      <c r="AW34" s="799"/>
      <c r="AX34" s="27" t="s">
        <v>592</v>
      </c>
      <c r="AY34" s="27"/>
      <c r="AZ34" s="27"/>
      <c r="BA34" s="27"/>
      <c r="BB34" s="27"/>
    </row>
    <row r="35" spans="2:54" ht="15.95" customHeight="1">
      <c r="D35" s="1" t="s">
        <v>506</v>
      </c>
      <c r="AO35" s="27" t="s">
        <v>458</v>
      </c>
      <c r="AP35" s="796">
        <f>AQ32</f>
        <v>6936000</v>
      </c>
      <c r="AQ35" s="795"/>
      <c r="AR35" s="795"/>
      <c r="AS35" s="27" t="s">
        <v>582</v>
      </c>
      <c r="AT35" s="796">
        <f>AU32</f>
        <v>1408000</v>
      </c>
      <c r="AU35" s="795"/>
      <c r="AV35" s="795"/>
      <c r="AW35" s="27" t="s">
        <v>583</v>
      </c>
      <c r="AX35" s="796">
        <f>AP35-AT35</f>
        <v>5528000</v>
      </c>
      <c r="AY35" s="795"/>
      <c r="AZ35" s="795"/>
      <c r="BA35" s="27"/>
      <c r="BB35" s="27"/>
    </row>
    <row r="36" spans="2:54" ht="15.95" customHeight="1">
      <c r="N36" s="1" t="s">
        <v>509</v>
      </c>
      <c r="AO36" s="27" t="s">
        <v>586</v>
      </c>
      <c r="AP36" s="27"/>
      <c r="AQ36" s="796">
        <f>AX35</f>
        <v>5528000</v>
      </c>
      <c r="AR36" s="795"/>
      <c r="AS36" s="795"/>
      <c r="AT36" s="27" t="s">
        <v>585</v>
      </c>
      <c r="AU36" s="796">
        <f>AV34</f>
        <v>1020</v>
      </c>
      <c r="AV36" s="795"/>
      <c r="AW36" s="27" t="s">
        <v>592</v>
      </c>
      <c r="AX36" s="27"/>
      <c r="AY36" s="27"/>
      <c r="AZ36" s="27" t="s">
        <v>583</v>
      </c>
      <c r="BA36" s="799">
        <f>ROUND(AQ36/AU36,0)</f>
        <v>5420</v>
      </c>
      <c r="BB36" s="799"/>
    </row>
    <row r="37" spans="2:54" ht="15.95" customHeight="1">
      <c r="B37" s="1" t="s">
        <v>17</v>
      </c>
      <c r="C37" s="1" t="s">
        <v>507</v>
      </c>
      <c r="K37" s="1" t="s">
        <v>508</v>
      </c>
      <c r="M37" s="2" t="s">
        <v>4</v>
      </c>
      <c r="N37" s="3"/>
      <c r="O37" s="168" t="s">
        <v>577</v>
      </c>
      <c r="P37" s="3"/>
      <c r="Q37" s="3"/>
      <c r="R37" s="3"/>
      <c r="S37" s="28"/>
      <c r="W37" s="27" t="s">
        <v>596</v>
      </c>
      <c r="X37" s="27"/>
      <c r="AC37" s="485">
        <f>ROUND((AC20-AC29)*AH7/(AH12-AH8-AH10),0)</f>
        <v>235</v>
      </c>
      <c r="AD37" s="485"/>
      <c r="AE37" s="27" t="s">
        <v>588</v>
      </c>
    </row>
    <row r="38" spans="2:54" ht="15.95" customHeight="1"/>
    <row r="39" spans="2:54" ht="15.95" customHeight="1"/>
    <row r="40" spans="2:54" ht="15.95" customHeight="1"/>
    <row r="41" spans="2:54" ht="15.95" customHeight="1"/>
    <row r="42" spans="2:54" ht="15.95" customHeight="1"/>
    <row r="43" spans="2:54" ht="15.95" customHeight="1"/>
    <row r="44" spans="2:54" ht="15.95" customHeight="1"/>
    <row r="45" spans="2:54" ht="15.95" customHeight="1"/>
    <row r="46" spans="2:54" ht="15.95" customHeight="1"/>
    <row r="47" spans="2:54" ht="15.95" customHeight="1"/>
    <row r="48" spans="2:54"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row r="295" ht="15.95" customHeight="1"/>
    <row r="296" ht="15.95" customHeight="1"/>
    <row r="297" ht="15.95" customHeight="1"/>
    <row r="298" ht="15.95" customHeight="1"/>
    <row r="299" ht="15.95" customHeight="1"/>
    <row r="300" ht="15.95" customHeight="1"/>
    <row r="301" ht="15.95" customHeight="1"/>
    <row r="302" ht="15.95" customHeight="1"/>
    <row r="303" ht="15.95" customHeight="1"/>
    <row r="304" ht="15.95" customHeight="1"/>
    <row r="305" ht="15.95" customHeight="1"/>
    <row r="306" ht="15.95" customHeight="1"/>
    <row r="307" ht="15.95" customHeight="1"/>
    <row r="308" ht="15.95" customHeight="1"/>
    <row r="309" ht="15.95" customHeight="1"/>
    <row r="310" ht="15.95" customHeight="1"/>
    <row r="311" ht="15.95" customHeight="1"/>
    <row r="312" ht="15.95" customHeight="1"/>
    <row r="313" ht="15.95" customHeight="1"/>
    <row r="314" ht="15.95" customHeight="1"/>
    <row r="315" ht="15.95" customHeight="1"/>
    <row r="316" ht="15.95" customHeight="1"/>
    <row r="317" ht="15.95" customHeight="1"/>
    <row r="318" ht="15.95" customHeight="1"/>
    <row r="319" ht="15.95" customHeight="1"/>
    <row r="320" ht="15.95" customHeight="1"/>
    <row r="321" ht="15.95" customHeight="1"/>
    <row r="322" ht="15.95" customHeight="1"/>
    <row r="323" ht="15.95" customHeight="1"/>
    <row r="324" ht="15.95" customHeight="1"/>
    <row r="325" ht="15.95" customHeight="1"/>
    <row r="326" ht="15.95" customHeight="1"/>
    <row r="327" ht="15.95" customHeight="1"/>
    <row r="328" ht="15.95" customHeight="1"/>
    <row r="329" ht="15.95" customHeight="1"/>
    <row r="330" ht="15.95" customHeight="1"/>
    <row r="331" ht="15.95" customHeight="1"/>
    <row r="332" ht="15.95" customHeight="1"/>
    <row r="333" ht="15.95" customHeight="1"/>
    <row r="334" ht="15.95" customHeight="1"/>
    <row r="335" ht="15.95" customHeight="1"/>
    <row r="336" ht="15.95" customHeight="1"/>
    <row r="337" ht="15.95" customHeight="1"/>
    <row r="338" ht="15.95" customHeight="1"/>
    <row r="339" ht="15.95" customHeight="1"/>
    <row r="340" ht="15.95" customHeight="1"/>
    <row r="341" ht="15.95" customHeight="1"/>
    <row r="342" ht="15.95" customHeight="1"/>
    <row r="343" ht="15.95" customHeight="1"/>
    <row r="344" ht="15.95" customHeight="1"/>
    <row r="345" ht="15.95" customHeight="1"/>
    <row r="346" ht="15.95" customHeight="1"/>
    <row r="347" ht="15.95" customHeight="1"/>
    <row r="348" ht="15.95" customHeight="1"/>
    <row r="349" ht="15.95" customHeight="1"/>
    <row r="350" ht="15.95" customHeight="1"/>
    <row r="351" ht="15.95" customHeight="1"/>
    <row r="352" ht="15.95" customHeight="1"/>
    <row r="353" ht="15.95" customHeight="1"/>
    <row r="354" ht="15.95" customHeight="1"/>
    <row r="355" ht="15.95" customHeight="1"/>
    <row r="356" ht="15.95" customHeight="1"/>
    <row r="357" ht="15.95" customHeight="1"/>
    <row r="358" ht="15.95" customHeight="1"/>
  </sheetData>
  <sheetProtection algorithmName="SHA-512" hashValue="B7fCyTpdPS4wld6z+7WR70QTHTRMfC6uiu+0cJs9ewP7/au/JQrVdshFmKTREzZYHfFcsuFkV23PjcEUNF8MqA==" saltValue="Q67FKLIO5iqQqOzhDBXTag==" spinCount="100000" sheet="1" objects="1" scenarios="1"/>
  <mergeCells count="66">
    <mergeCell ref="AX35:AZ35"/>
    <mergeCell ref="AQ36:AS36"/>
    <mergeCell ref="AU36:AV36"/>
    <mergeCell ref="BA36:BB36"/>
    <mergeCell ref="AO34:AQ34"/>
    <mergeCell ref="AS34:AT34"/>
    <mergeCell ref="AV34:AW34"/>
    <mergeCell ref="AP35:AR35"/>
    <mergeCell ref="AT35:AV35"/>
    <mergeCell ref="AU31:AW31"/>
    <mergeCell ref="BC31:BE31"/>
    <mergeCell ref="AY31:BB31"/>
    <mergeCell ref="AQ32:AS32"/>
    <mergeCell ref="AU32:AW32"/>
    <mergeCell ref="BB32:BD32"/>
    <mergeCell ref="AQ26:AS26"/>
    <mergeCell ref="AU26:AV26"/>
    <mergeCell ref="AX26:AY26"/>
    <mergeCell ref="AB18:AD18"/>
    <mergeCell ref="AC20:AD20"/>
    <mergeCell ref="AC24:AD24"/>
    <mergeCell ref="AX23:BA23"/>
    <mergeCell ref="BF24:BG24"/>
    <mergeCell ref="BF19:BH19"/>
    <mergeCell ref="BB19:BD19"/>
    <mergeCell ref="AV24:AW24"/>
    <mergeCell ref="AO23:AP23"/>
    <mergeCell ref="AR23:AS23"/>
    <mergeCell ref="AU23:AV23"/>
    <mergeCell ref="AZ24:BA24"/>
    <mergeCell ref="BC24:BD24"/>
    <mergeCell ref="BB23:BC23"/>
    <mergeCell ref="AP24:AQ24"/>
    <mergeCell ref="AS24:AT24"/>
    <mergeCell ref="AC29:AD29"/>
    <mergeCell ref="AC37:AD37"/>
    <mergeCell ref="AW19:AY19"/>
    <mergeCell ref="AQ19:AS19"/>
    <mergeCell ref="AL10:AN10"/>
    <mergeCell ref="AL11:AN11"/>
    <mergeCell ref="AI26:AL26"/>
    <mergeCell ref="AO28:AP28"/>
    <mergeCell ref="AL12:AN12"/>
    <mergeCell ref="AX21:AY21"/>
    <mergeCell ref="AI23:AL23"/>
    <mergeCell ref="AL13:AN13"/>
    <mergeCell ref="AL14:AN14"/>
    <mergeCell ref="AL15:AN15"/>
    <mergeCell ref="AH13:AK13"/>
    <mergeCell ref="AH14:AK14"/>
    <mergeCell ref="AL30:AM30"/>
    <mergeCell ref="AI31:AL31"/>
    <mergeCell ref="AI34:AL34"/>
    <mergeCell ref="AH15:AK15"/>
    <mergeCell ref="AH6:AK6"/>
    <mergeCell ref="AL6:AN6"/>
    <mergeCell ref="AI19:AL19"/>
    <mergeCell ref="AH8:AK8"/>
    <mergeCell ref="AH9:AK9"/>
    <mergeCell ref="AH10:AK10"/>
    <mergeCell ref="AH11:AK11"/>
    <mergeCell ref="AH12:AK12"/>
    <mergeCell ref="AH7:AK7"/>
    <mergeCell ref="AL7:AN7"/>
    <mergeCell ref="AL8:AN8"/>
    <mergeCell ref="AL9:AN9"/>
  </mergeCells>
  <phoneticPr fontId="7"/>
  <pageMargins left="0.51181102362204722" right="0.31496062992125984" top="0.55118110236220474" bottom="0.15748031496062992"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17658B-426D-419D-9631-174B421696AE}">
  <dimension ref="A1:DW47"/>
  <sheetViews>
    <sheetView view="pageBreakPreview" zoomScale="70" zoomScaleNormal="106" zoomScaleSheetLayoutView="70" workbookViewId="0">
      <selection activeCell="BN51" sqref="BN51"/>
    </sheetView>
  </sheetViews>
  <sheetFormatPr defaultColWidth="9" defaultRowHeight="16.5"/>
  <cols>
    <col min="1" max="181" width="2.75" style="1" customWidth="1"/>
    <col min="182" max="182" width="0.75" style="1" customWidth="1"/>
    <col min="183" max="184" width="3.125" style="1" customWidth="1"/>
    <col min="185" max="187" width="2.75" style="1" customWidth="1"/>
    <col min="188" max="189" width="3.125" style="1" customWidth="1"/>
    <col min="190" max="192" width="2.75" style="1" customWidth="1"/>
    <col min="193" max="194" width="3.125" style="1" customWidth="1"/>
    <col min="195" max="197" width="2.75" style="1" customWidth="1"/>
    <col min="198" max="199" width="3.125" style="1" customWidth="1"/>
    <col min="200" max="202" width="2.75" style="1" customWidth="1"/>
    <col min="203" max="204" width="3.125" style="1" customWidth="1"/>
    <col min="205" max="207" width="2.75" style="1" customWidth="1"/>
    <col min="208" max="209" width="3.125" style="1" customWidth="1"/>
    <col min="210" max="212" width="2.75" style="1" customWidth="1"/>
    <col min="213" max="213" width="0.375" style="1" customWidth="1"/>
    <col min="214" max="227" width="2.75" style="1" customWidth="1"/>
    <col min="228" max="16384" width="9" style="1"/>
  </cols>
  <sheetData>
    <row r="1" spans="1:127" ht="16.350000000000001" customHeight="1" thickBot="1">
      <c r="A1" s="1" t="s">
        <v>53</v>
      </c>
      <c r="AF1" s="8" t="s">
        <v>91</v>
      </c>
      <c r="AG1" s="8"/>
      <c r="AH1" s="20"/>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1" t="s">
        <v>176</v>
      </c>
      <c r="CO1" s="13"/>
      <c r="CP1" s="13"/>
      <c r="CQ1" s="13"/>
      <c r="CR1" s="13"/>
      <c r="CS1" s="13"/>
      <c r="CT1" s="13"/>
      <c r="CU1" s="13"/>
      <c r="CV1" s="414"/>
      <c r="CW1" s="414"/>
      <c r="CX1" s="414"/>
      <c r="CY1" s="414"/>
      <c r="CZ1" s="13"/>
      <c r="DA1" s="13"/>
      <c r="DB1" s="13"/>
      <c r="DC1" s="13"/>
      <c r="DD1" s="13"/>
      <c r="DE1" s="13"/>
      <c r="DF1" s="13"/>
      <c r="DG1" s="13"/>
      <c r="DH1" s="13"/>
      <c r="DI1" s="13"/>
      <c r="DJ1" s="13"/>
      <c r="DK1" s="13"/>
      <c r="DL1" s="13"/>
      <c r="DM1" s="13"/>
      <c r="DN1" s="13"/>
      <c r="DO1" s="13"/>
      <c r="DP1" s="13"/>
      <c r="DQ1" s="13"/>
      <c r="DR1" s="13"/>
      <c r="DS1" s="13"/>
      <c r="DT1" s="13"/>
      <c r="DU1" s="13"/>
      <c r="DV1" s="13"/>
      <c r="DW1" s="13"/>
    </row>
    <row r="2" spans="1:127" ht="16.350000000000001" customHeight="1" thickBot="1">
      <c r="B2" s="1" t="s">
        <v>50</v>
      </c>
      <c r="AF2" s="8" t="s">
        <v>92</v>
      </c>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14"/>
      <c r="BL2" s="67"/>
      <c r="BM2" s="67"/>
      <c r="BN2" s="67"/>
      <c r="BO2" s="67"/>
      <c r="BP2" s="67"/>
      <c r="BQ2" s="67"/>
      <c r="BR2" s="67"/>
      <c r="BS2" s="67"/>
      <c r="BT2" s="67"/>
      <c r="BU2" s="67"/>
      <c r="BV2" s="67"/>
      <c r="BW2" s="67"/>
      <c r="BX2" s="67"/>
      <c r="BY2" s="67"/>
      <c r="BZ2" s="67"/>
      <c r="CA2" s="67"/>
      <c r="CB2" s="67"/>
      <c r="CC2" s="67"/>
      <c r="CD2" s="67"/>
      <c r="CE2" s="68"/>
      <c r="CF2" s="360" t="s">
        <v>187</v>
      </c>
      <c r="CG2" s="361"/>
      <c r="CH2" s="361"/>
      <c r="CI2" s="361"/>
      <c r="CJ2" s="362"/>
      <c r="CK2" s="363" t="s">
        <v>12</v>
      </c>
      <c r="CL2" s="351"/>
      <c r="CM2" s="351"/>
      <c r="CN2" s="351"/>
      <c r="CO2" s="351"/>
      <c r="CP2" s="351" t="s">
        <v>21</v>
      </c>
      <c r="CQ2" s="351"/>
      <c r="CR2" s="351"/>
      <c r="CS2" s="351"/>
      <c r="CT2" s="351"/>
      <c r="CU2" s="351" t="s">
        <v>22</v>
      </c>
      <c r="CV2" s="351"/>
      <c r="CW2" s="351"/>
      <c r="CX2" s="351"/>
      <c r="CY2" s="351"/>
      <c r="CZ2" s="351" t="s">
        <v>23</v>
      </c>
      <c r="DA2" s="351"/>
      <c r="DB2" s="351"/>
      <c r="DC2" s="351"/>
      <c r="DD2" s="351"/>
      <c r="DE2" s="351" t="s">
        <v>24</v>
      </c>
      <c r="DF2" s="351"/>
      <c r="DG2" s="351"/>
      <c r="DH2" s="351"/>
      <c r="DI2" s="351"/>
      <c r="DJ2" s="351" t="s">
        <v>25</v>
      </c>
      <c r="DK2" s="351"/>
      <c r="DL2" s="351"/>
      <c r="DM2" s="351"/>
      <c r="DN2" s="352"/>
      <c r="DO2" s="13"/>
      <c r="DP2" s="13"/>
      <c r="DQ2" s="13"/>
      <c r="DR2" s="13"/>
      <c r="DS2" s="13"/>
      <c r="DT2" s="13"/>
      <c r="DU2" s="13"/>
      <c r="DV2" s="13"/>
      <c r="DW2" s="13"/>
    </row>
    <row r="3" spans="1:127" ht="16.350000000000001" customHeight="1" thickBot="1">
      <c r="B3" s="1" t="s">
        <v>541</v>
      </c>
      <c r="T3" s="19"/>
      <c r="U3" s="19"/>
      <c r="AF3" s="42" t="s">
        <v>93</v>
      </c>
      <c r="AG3" s="11"/>
      <c r="AH3" s="12"/>
      <c r="AI3" s="10" t="s">
        <v>105</v>
      </c>
      <c r="AJ3" s="11"/>
      <c r="AK3" s="11"/>
      <c r="AL3" s="11"/>
      <c r="AM3" s="11"/>
      <c r="AN3" s="12"/>
      <c r="AO3" s="10" t="s">
        <v>116</v>
      </c>
      <c r="AP3" s="11"/>
      <c r="AQ3" s="11"/>
      <c r="AR3" s="11"/>
      <c r="AS3" s="11"/>
      <c r="AT3" s="11"/>
      <c r="AU3" s="11"/>
      <c r="AV3" s="11"/>
      <c r="AW3" s="11"/>
      <c r="AX3" s="11"/>
      <c r="AY3" s="11"/>
      <c r="AZ3" s="11"/>
      <c r="BA3" s="11"/>
      <c r="BB3" s="11"/>
      <c r="BC3" s="11"/>
      <c r="BD3" s="11"/>
      <c r="BE3" s="11"/>
      <c r="BF3" s="11"/>
      <c r="BG3" s="11"/>
      <c r="BH3" s="11"/>
      <c r="BI3" s="12"/>
      <c r="BJ3" s="8"/>
      <c r="CT3" s="13"/>
      <c r="CU3" s="13"/>
      <c r="CV3" s="13"/>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row>
    <row r="4" spans="1:127" ht="16.350000000000001" customHeight="1" thickBot="1">
      <c r="A4" s="1" t="s">
        <v>542</v>
      </c>
      <c r="O4" s="19"/>
      <c r="AF4" s="21" t="s">
        <v>94</v>
      </c>
      <c r="AG4" s="8"/>
      <c r="AH4" s="8"/>
      <c r="AI4" s="10" t="s">
        <v>106</v>
      </c>
      <c r="AJ4" s="11"/>
      <c r="AK4" s="11"/>
      <c r="AL4" s="11"/>
      <c r="AM4" s="11"/>
      <c r="AN4" s="12"/>
      <c r="AO4" s="10" t="s">
        <v>117</v>
      </c>
      <c r="AP4" s="11"/>
      <c r="AQ4" s="11"/>
      <c r="AR4" s="11"/>
      <c r="AS4" s="11"/>
      <c r="AT4" s="11"/>
      <c r="AU4" s="11"/>
      <c r="AV4" s="11"/>
      <c r="AW4" s="11"/>
      <c r="AX4" s="11"/>
      <c r="AY4" s="11"/>
      <c r="AZ4" s="11"/>
      <c r="BA4" s="11"/>
      <c r="BB4" s="11"/>
      <c r="BC4" s="11"/>
      <c r="BD4" s="11"/>
      <c r="BE4" s="11"/>
      <c r="BF4" s="11"/>
      <c r="BG4" s="11"/>
      <c r="BH4" s="11"/>
      <c r="BI4" s="12"/>
      <c r="BJ4" s="8"/>
      <c r="BK4" s="346" t="s">
        <v>177</v>
      </c>
      <c r="BL4" s="61"/>
      <c r="BM4" s="61"/>
      <c r="BN4" s="61"/>
      <c r="BO4" s="53" t="s">
        <v>178</v>
      </c>
      <c r="BP4" s="54"/>
      <c r="BQ4" s="54"/>
      <c r="BR4" s="54"/>
      <c r="BS4" s="54"/>
      <c r="BT4" s="54"/>
      <c r="BU4" s="54"/>
      <c r="BV4" s="54"/>
      <c r="BW4" s="54"/>
      <c r="BX4" s="54"/>
      <c r="BY4" s="54"/>
      <c r="BZ4" s="54"/>
      <c r="CA4" s="54"/>
      <c r="CB4" s="54"/>
      <c r="CC4" s="54"/>
      <c r="CD4" s="54"/>
      <c r="CE4" s="54"/>
      <c r="CF4" s="911">
        <v>972</v>
      </c>
      <c r="CG4" s="912"/>
      <c r="CH4" s="912"/>
      <c r="CI4" s="912"/>
      <c r="CJ4" s="913"/>
      <c r="CK4" s="912">
        <v>399</v>
      </c>
      <c r="CL4" s="912"/>
      <c r="CM4" s="912"/>
      <c r="CN4" s="912"/>
      <c r="CO4" s="912"/>
      <c r="CP4" s="69" t="s">
        <v>4</v>
      </c>
      <c r="CQ4" s="873"/>
      <c r="CR4" s="873"/>
      <c r="CS4" s="873"/>
      <c r="CT4" s="874"/>
      <c r="CU4" s="914">
        <v>42</v>
      </c>
      <c r="CV4" s="915"/>
      <c r="CW4" s="915"/>
      <c r="CX4" s="915"/>
      <c r="CY4" s="915"/>
      <c r="CZ4" s="915">
        <v>42</v>
      </c>
      <c r="DA4" s="915"/>
      <c r="DB4" s="915"/>
      <c r="DC4" s="915"/>
      <c r="DD4" s="915"/>
      <c r="DE4" s="915">
        <v>42</v>
      </c>
      <c r="DF4" s="915"/>
      <c r="DG4" s="915"/>
      <c r="DH4" s="915"/>
      <c r="DI4" s="915"/>
      <c r="DJ4" s="916">
        <v>27</v>
      </c>
      <c r="DK4" s="916"/>
      <c r="DL4" s="916"/>
      <c r="DM4" s="916"/>
      <c r="DN4" s="917"/>
      <c r="DO4" s="13"/>
      <c r="DP4" s="13"/>
      <c r="DQ4" s="13"/>
      <c r="DR4" s="13"/>
      <c r="DS4" s="13"/>
      <c r="DT4" s="13"/>
      <c r="DU4" s="13"/>
      <c r="DV4" s="13"/>
      <c r="DW4" s="13"/>
    </row>
    <row r="5" spans="1:127" ht="16.350000000000001" customHeight="1" thickBot="1">
      <c r="B5" s="1" t="s">
        <v>543</v>
      </c>
      <c r="P5" s="19"/>
      <c r="AF5" s="40" t="s">
        <v>95</v>
      </c>
      <c r="AG5" s="10" t="s">
        <v>100</v>
      </c>
      <c r="AH5" s="41"/>
      <c r="AI5" s="10" t="s">
        <v>107</v>
      </c>
      <c r="AJ5" s="3"/>
      <c r="AK5" s="11"/>
      <c r="AL5" s="11"/>
      <c r="AM5" s="11"/>
      <c r="AN5" s="12"/>
      <c r="AO5" s="10" t="s">
        <v>114</v>
      </c>
      <c r="AP5" s="11"/>
      <c r="AQ5" s="367">
        <v>1</v>
      </c>
      <c r="AR5" s="367"/>
      <c r="AS5" s="11" t="s">
        <v>115</v>
      </c>
      <c r="AT5" s="11"/>
      <c r="AU5" s="11"/>
      <c r="AV5" s="11"/>
      <c r="AW5" s="11"/>
      <c r="AX5" s="11"/>
      <c r="AY5" s="11"/>
      <c r="AZ5" s="11"/>
      <c r="BA5" s="11"/>
      <c r="BB5" s="11"/>
      <c r="BC5" s="11"/>
      <c r="BD5" s="11"/>
      <c r="BE5" s="11"/>
      <c r="BF5" s="11"/>
      <c r="BG5" s="11"/>
      <c r="BH5" s="11"/>
      <c r="BI5" s="12"/>
      <c r="BJ5" s="8"/>
      <c r="BK5" s="347"/>
      <c r="BL5" s="62"/>
      <c r="BM5" s="62"/>
      <c r="BN5" s="62"/>
      <c r="BO5" s="2" t="s">
        <v>179</v>
      </c>
      <c r="BP5" s="3"/>
      <c r="BQ5" s="3"/>
      <c r="BR5" s="3"/>
      <c r="BS5" s="3"/>
      <c r="BT5" s="3"/>
      <c r="BU5" s="3"/>
      <c r="BV5" s="3"/>
      <c r="BW5" s="3"/>
      <c r="BX5" s="3"/>
      <c r="BY5" s="3"/>
      <c r="BZ5" s="3"/>
      <c r="CA5" s="3"/>
      <c r="CB5" s="3"/>
      <c r="CC5" s="3"/>
      <c r="CD5" s="3"/>
      <c r="CE5" s="3"/>
      <c r="CF5" s="907">
        <v>960</v>
      </c>
      <c r="CG5" s="908"/>
      <c r="CH5" s="908"/>
      <c r="CI5" s="908"/>
      <c r="CJ5" s="909"/>
      <c r="CK5" s="404" t="s">
        <v>44</v>
      </c>
      <c r="CL5" s="404"/>
      <c r="CM5" s="404"/>
      <c r="CN5" s="404"/>
      <c r="CO5" s="404"/>
      <c r="CP5" s="910" t="s">
        <v>44</v>
      </c>
      <c r="CQ5" s="910"/>
      <c r="CR5" s="910"/>
      <c r="CS5" s="910"/>
      <c r="CT5" s="910"/>
      <c r="CU5" s="882">
        <v>960</v>
      </c>
      <c r="CV5" s="882"/>
      <c r="CW5" s="882"/>
      <c r="CX5" s="882"/>
      <c r="CY5" s="882"/>
      <c r="CZ5" s="839" t="s">
        <v>44</v>
      </c>
      <c r="DA5" s="839"/>
      <c r="DB5" s="839"/>
      <c r="DC5" s="839"/>
      <c r="DD5" s="839"/>
      <c r="DE5" s="839" t="s">
        <v>44</v>
      </c>
      <c r="DF5" s="839"/>
      <c r="DG5" s="839"/>
      <c r="DH5" s="839"/>
      <c r="DI5" s="839"/>
      <c r="DJ5" s="810" t="s">
        <v>44</v>
      </c>
      <c r="DK5" s="810"/>
      <c r="DL5" s="810"/>
      <c r="DM5" s="810"/>
      <c r="DN5" s="811"/>
      <c r="DO5" s="13"/>
      <c r="DP5" s="13"/>
      <c r="DQ5" s="13"/>
      <c r="DR5" s="13"/>
      <c r="DS5" s="13"/>
      <c r="DT5" s="13"/>
      <c r="DU5" s="13"/>
      <c r="DV5" s="13"/>
      <c r="DW5" s="13"/>
    </row>
    <row r="6" spans="1:127" ht="16.350000000000001" customHeight="1" thickBot="1">
      <c r="A6" s="1" t="s">
        <v>544</v>
      </c>
      <c r="AF6" s="39"/>
      <c r="AG6" s="42" t="s">
        <v>101</v>
      </c>
      <c r="AH6" s="43"/>
      <c r="AI6" s="10" t="s">
        <v>109</v>
      </c>
      <c r="AJ6" s="11"/>
      <c r="AK6" s="11"/>
      <c r="AL6" s="11"/>
      <c r="AM6" s="11"/>
      <c r="AN6" s="12"/>
      <c r="AO6" s="10" t="s">
        <v>114</v>
      </c>
      <c r="AP6" s="11"/>
      <c r="AQ6" s="367">
        <v>1</v>
      </c>
      <c r="AR6" s="367"/>
      <c r="AS6" s="11" t="s">
        <v>118</v>
      </c>
      <c r="AT6" s="11"/>
      <c r="AU6" s="11"/>
      <c r="AV6" s="11"/>
      <c r="AW6" s="11"/>
      <c r="AX6" s="11"/>
      <c r="AY6" s="11"/>
      <c r="AZ6" s="11"/>
      <c r="BA6" s="11"/>
      <c r="BB6" s="11"/>
      <c r="BC6" s="11"/>
      <c r="BD6" s="11"/>
      <c r="BE6" s="11"/>
      <c r="BF6" s="11"/>
      <c r="BG6" s="11"/>
      <c r="BH6" s="11"/>
      <c r="BI6" s="12"/>
      <c r="BJ6" s="8"/>
      <c r="BK6" s="347"/>
      <c r="BL6" s="62"/>
      <c r="BM6" s="62"/>
      <c r="BN6" s="62"/>
      <c r="BO6" s="4" t="s">
        <v>180</v>
      </c>
      <c r="BP6" s="31"/>
      <c r="BQ6" s="31"/>
      <c r="BR6" s="31"/>
      <c r="BS6" s="31"/>
      <c r="BT6" s="31"/>
      <c r="BU6" s="32"/>
      <c r="BV6" s="2" t="s">
        <v>181</v>
      </c>
      <c r="BW6" s="3"/>
      <c r="BX6" s="3"/>
      <c r="BY6" s="3"/>
      <c r="BZ6" s="3"/>
      <c r="CA6" s="3"/>
      <c r="CB6" s="3"/>
      <c r="CC6" s="3"/>
      <c r="CD6" s="3"/>
      <c r="CE6" s="3"/>
      <c r="CF6" s="58" t="s">
        <v>5</v>
      </c>
      <c r="CG6" s="819"/>
      <c r="CH6" s="904"/>
      <c r="CI6" s="904"/>
      <c r="CJ6" s="905"/>
      <c r="CK6" s="404" t="s">
        <v>44</v>
      </c>
      <c r="CL6" s="404"/>
      <c r="CM6" s="404"/>
      <c r="CN6" s="404"/>
      <c r="CO6" s="404"/>
      <c r="CP6" s="906"/>
      <c r="CQ6" s="906"/>
      <c r="CR6" s="906"/>
      <c r="CS6" s="906"/>
      <c r="CT6" s="906"/>
      <c r="CU6" s="839" t="s">
        <v>44</v>
      </c>
      <c r="CV6" s="839"/>
      <c r="CW6" s="839"/>
      <c r="CX6" s="839"/>
      <c r="CY6" s="839"/>
      <c r="CZ6" s="839" t="s">
        <v>44</v>
      </c>
      <c r="DA6" s="839"/>
      <c r="DB6" s="839"/>
      <c r="DC6" s="839"/>
      <c r="DD6" s="839"/>
      <c r="DE6" s="839" t="s">
        <v>44</v>
      </c>
      <c r="DF6" s="839"/>
      <c r="DG6" s="839"/>
      <c r="DH6" s="839"/>
      <c r="DI6" s="839"/>
      <c r="DJ6" s="810" t="s">
        <v>44</v>
      </c>
      <c r="DK6" s="810"/>
      <c r="DL6" s="810"/>
      <c r="DM6" s="810"/>
      <c r="DN6" s="811"/>
      <c r="DO6" s="13"/>
      <c r="DP6" s="13"/>
      <c r="DQ6" s="13"/>
      <c r="DR6" s="13"/>
      <c r="DS6" s="13"/>
      <c r="DT6" s="13"/>
      <c r="DU6" s="13"/>
      <c r="DV6" s="13"/>
      <c r="DW6" s="13"/>
    </row>
    <row r="7" spans="1:127" ht="16.350000000000001" customHeight="1" thickBot="1">
      <c r="A7" s="1" t="s">
        <v>51</v>
      </c>
      <c r="V7" s="1" t="s">
        <v>54</v>
      </c>
      <c r="AF7" s="38" t="s">
        <v>96</v>
      </c>
      <c r="AG7" s="42" t="s">
        <v>102</v>
      </c>
      <c r="AH7" s="43"/>
      <c r="AI7" s="10" t="s">
        <v>110</v>
      </c>
      <c r="AJ7" s="11"/>
      <c r="AK7" s="11"/>
      <c r="AL7" s="11"/>
      <c r="AM7" s="11"/>
      <c r="AN7" s="12"/>
      <c r="AO7" s="10" t="s">
        <v>104</v>
      </c>
      <c r="AP7" s="3"/>
      <c r="AQ7" s="11"/>
      <c r="AR7" s="11"/>
      <c r="AS7" s="11"/>
      <c r="AT7" s="11"/>
      <c r="AU7" s="11"/>
      <c r="AV7" s="11"/>
      <c r="AW7" s="11"/>
      <c r="AX7" s="11"/>
      <c r="AY7" s="11"/>
      <c r="AZ7" s="11"/>
      <c r="BA7" s="11"/>
      <c r="BB7" s="11"/>
      <c r="BC7" s="11"/>
      <c r="BD7" s="11"/>
      <c r="BE7" s="11"/>
      <c r="BF7" s="368">
        <v>600</v>
      </c>
      <c r="BG7" s="368"/>
      <c r="BH7" s="368"/>
      <c r="BI7" s="419"/>
      <c r="BJ7" s="8"/>
      <c r="BK7" s="64"/>
      <c r="BL7" s="62"/>
      <c r="BM7" s="62"/>
      <c r="BN7" s="62"/>
      <c r="BO7" s="6"/>
      <c r="BU7" s="7"/>
      <c r="BV7" s="2" t="s">
        <v>182</v>
      </c>
      <c r="BW7" s="3"/>
      <c r="BX7" s="3"/>
      <c r="BY7" s="3"/>
      <c r="BZ7" s="3"/>
      <c r="CA7" s="3"/>
      <c r="CB7" s="3"/>
      <c r="CC7" s="3"/>
      <c r="CD7" s="3"/>
      <c r="CE7" s="3"/>
      <c r="CF7" s="327"/>
      <c r="CG7" s="902"/>
      <c r="CH7" s="902"/>
      <c r="CI7" s="902"/>
      <c r="CJ7" s="903"/>
      <c r="CK7" s="404" t="s">
        <v>44</v>
      </c>
      <c r="CL7" s="404"/>
      <c r="CM7" s="404"/>
      <c r="CN7" s="404"/>
      <c r="CO7" s="404"/>
      <c r="CP7" s="69" t="s">
        <v>6</v>
      </c>
      <c r="CQ7" s="819"/>
      <c r="CR7" s="819"/>
      <c r="CS7" s="819"/>
      <c r="CT7" s="820"/>
      <c r="CU7" s="872" t="s">
        <v>44</v>
      </c>
      <c r="CV7" s="839"/>
      <c r="CW7" s="839"/>
      <c r="CX7" s="839"/>
      <c r="CY7" s="839"/>
      <c r="CZ7" s="839" t="s">
        <v>44</v>
      </c>
      <c r="DA7" s="839"/>
      <c r="DB7" s="839"/>
      <c r="DC7" s="839"/>
      <c r="DD7" s="839"/>
      <c r="DE7" s="839" t="s">
        <v>44</v>
      </c>
      <c r="DF7" s="839"/>
      <c r="DG7" s="839"/>
      <c r="DH7" s="839"/>
      <c r="DI7" s="839"/>
      <c r="DJ7" s="810" t="s">
        <v>44</v>
      </c>
      <c r="DK7" s="810"/>
      <c r="DL7" s="810"/>
      <c r="DM7" s="810"/>
      <c r="DN7" s="811"/>
      <c r="DO7" s="13"/>
      <c r="DP7" s="13"/>
      <c r="DQ7" s="13"/>
      <c r="DR7" s="13"/>
      <c r="DS7" s="13"/>
      <c r="DT7" s="13"/>
      <c r="DU7" s="13"/>
      <c r="DV7" s="13"/>
      <c r="DW7" s="13"/>
    </row>
    <row r="8" spans="1:127" ht="16.350000000000001" customHeight="1" thickBot="1">
      <c r="AF8" s="44"/>
      <c r="AG8" s="42" t="s">
        <v>103</v>
      </c>
      <c r="AH8" s="43"/>
      <c r="AI8" s="10" t="s">
        <v>108</v>
      </c>
      <c r="AJ8" s="11"/>
      <c r="AK8" s="11"/>
      <c r="AL8" s="11"/>
      <c r="AM8" s="11"/>
      <c r="AN8" s="12"/>
      <c r="AO8" s="10" t="s">
        <v>119</v>
      </c>
      <c r="AP8" s="11"/>
      <c r="AQ8" s="367">
        <v>1</v>
      </c>
      <c r="AR8" s="367"/>
      <c r="AS8" s="11" t="s">
        <v>120</v>
      </c>
      <c r="AT8" s="11"/>
      <c r="AU8" s="11"/>
      <c r="AV8" s="11"/>
      <c r="AW8" s="11"/>
      <c r="AX8" s="11"/>
      <c r="AY8" s="11"/>
      <c r="AZ8" s="368">
        <v>200</v>
      </c>
      <c r="BA8" s="368"/>
      <c r="BB8" s="368"/>
      <c r="BC8" s="368"/>
      <c r="BD8" s="11"/>
      <c r="BE8" s="11"/>
      <c r="BF8" s="11"/>
      <c r="BG8" s="11"/>
      <c r="BH8" s="11"/>
      <c r="BI8" s="12"/>
      <c r="BJ8" s="8"/>
      <c r="BK8" s="64"/>
      <c r="BL8" s="62"/>
      <c r="BM8" s="62"/>
      <c r="BN8" s="62"/>
      <c r="BO8" s="5"/>
      <c r="BP8" s="33"/>
      <c r="BQ8" s="33"/>
      <c r="BR8" s="33"/>
      <c r="BS8" s="33"/>
      <c r="BT8" s="33"/>
      <c r="BU8" s="34"/>
      <c r="BV8" s="1" t="s">
        <v>183</v>
      </c>
      <c r="CF8" s="324"/>
      <c r="CG8" s="853"/>
      <c r="CH8" s="853"/>
      <c r="CI8" s="853"/>
      <c r="CJ8" s="854"/>
      <c r="CK8" s="404" t="s">
        <v>44</v>
      </c>
      <c r="CL8" s="404"/>
      <c r="CM8" s="404"/>
      <c r="CN8" s="404"/>
      <c r="CO8" s="404"/>
      <c r="CP8" s="901"/>
      <c r="CQ8" s="901"/>
      <c r="CR8" s="901"/>
      <c r="CS8" s="901"/>
      <c r="CT8" s="901"/>
      <c r="CU8" s="839" t="s">
        <v>44</v>
      </c>
      <c r="CV8" s="839"/>
      <c r="CW8" s="839"/>
      <c r="CX8" s="839"/>
      <c r="CY8" s="839"/>
      <c r="CZ8" s="839" t="s">
        <v>44</v>
      </c>
      <c r="DA8" s="839"/>
      <c r="DB8" s="839"/>
      <c r="DC8" s="839"/>
      <c r="DD8" s="839"/>
      <c r="DE8" s="809" t="s">
        <v>44</v>
      </c>
      <c r="DF8" s="809"/>
      <c r="DG8" s="809"/>
      <c r="DH8" s="809"/>
      <c r="DI8" s="809"/>
      <c r="DJ8" s="810" t="s">
        <v>44</v>
      </c>
      <c r="DK8" s="810"/>
      <c r="DL8" s="810"/>
      <c r="DM8" s="810"/>
      <c r="DN8" s="811"/>
      <c r="DO8" s="13"/>
      <c r="DP8" s="13"/>
      <c r="DQ8" s="13"/>
      <c r="DR8" s="13"/>
      <c r="DS8" s="13"/>
      <c r="DT8" s="13"/>
      <c r="DU8" s="13"/>
      <c r="DV8" s="13"/>
      <c r="DW8" s="13"/>
    </row>
    <row r="9" spans="1:127" ht="17.25" thickBot="1">
      <c r="A9" s="1" t="s">
        <v>52</v>
      </c>
      <c r="AF9" s="42" t="s">
        <v>97</v>
      </c>
      <c r="AG9" s="45"/>
      <c r="AH9" s="43"/>
      <c r="AI9" s="10" t="s">
        <v>111</v>
      </c>
      <c r="AJ9" s="11"/>
      <c r="AK9" s="11"/>
      <c r="AL9" s="11"/>
      <c r="AM9" s="11"/>
      <c r="AN9" s="12"/>
      <c r="AO9" s="10" t="s">
        <v>121</v>
      </c>
      <c r="AP9" s="11"/>
      <c r="AQ9" s="11"/>
      <c r="AR9" s="11"/>
      <c r="AS9" s="11"/>
      <c r="AT9" s="11"/>
      <c r="AU9" s="11"/>
      <c r="AV9" s="46">
        <v>0.02</v>
      </c>
      <c r="AW9" s="11" t="s">
        <v>68</v>
      </c>
      <c r="AX9" s="11"/>
      <c r="AY9" s="11"/>
      <c r="AZ9" s="11"/>
      <c r="BA9" s="11"/>
      <c r="BB9" s="11"/>
      <c r="BC9" s="11"/>
      <c r="BD9" s="11"/>
      <c r="BE9" s="11"/>
      <c r="BF9" s="11"/>
      <c r="BG9" s="11"/>
      <c r="BH9" s="11"/>
      <c r="BI9" s="12"/>
      <c r="BJ9" s="8"/>
      <c r="BK9" s="64"/>
      <c r="BL9" s="62"/>
      <c r="BM9" s="62"/>
      <c r="BN9" s="62"/>
      <c r="BO9" s="4" t="s">
        <v>184</v>
      </c>
      <c r="BP9" s="31"/>
      <c r="BQ9" s="31"/>
      <c r="BR9" s="31"/>
      <c r="BS9" s="31"/>
      <c r="BT9" s="31"/>
      <c r="BU9" s="32"/>
      <c r="BV9" s="2" t="s">
        <v>185</v>
      </c>
      <c r="BW9" s="3"/>
      <c r="BX9" s="3"/>
      <c r="BY9" s="3"/>
      <c r="BZ9" s="3"/>
      <c r="CA9" s="3"/>
      <c r="CB9" s="3"/>
      <c r="CC9" s="3"/>
      <c r="CD9" s="3"/>
      <c r="CE9" s="3"/>
      <c r="CF9" s="58" t="s">
        <v>7</v>
      </c>
      <c r="CG9" s="819"/>
      <c r="CH9" s="819"/>
      <c r="CI9" s="819"/>
      <c r="CJ9" s="820"/>
      <c r="CK9" s="404" t="s">
        <v>44</v>
      </c>
      <c r="CL9" s="404"/>
      <c r="CM9" s="404"/>
      <c r="CN9" s="404"/>
      <c r="CO9" s="404"/>
      <c r="CP9" s="839" t="s">
        <v>44</v>
      </c>
      <c r="CQ9" s="839"/>
      <c r="CR9" s="839"/>
      <c r="CS9" s="839"/>
      <c r="CT9" s="839"/>
      <c r="CU9" s="899"/>
      <c r="CV9" s="899"/>
      <c r="CW9" s="899"/>
      <c r="CX9" s="899"/>
      <c r="CY9" s="899"/>
      <c r="CZ9" s="899"/>
      <c r="DA9" s="899"/>
      <c r="DB9" s="899"/>
      <c r="DC9" s="899"/>
      <c r="DD9" s="900"/>
      <c r="DE9" s="70" t="s">
        <v>26</v>
      </c>
      <c r="DF9" s="873"/>
      <c r="DG9" s="873"/>
      <c r="DH9" s="873"/>
      <c r="DI9" s="874"/>
      <c r="DJ9" s="810" t="s">
        <v>44</v>
      </c>
      <c r="DK9" s="810"/>
      <c r="DL9" s="810"/>
      <c r="DM9" s="810"/>
      <c r="DN9" s="811"/>
      <c r="DO9" s="13"/>
      <c r="DP9" s="13"/>
      <c r="DQ9" s="13"/>
      <c r="DR9" s="13"/>
      <c r="DS9" s="13"/>
      <c r="DT9" s="13"/>
      <c r="DU9" s="13"/>
      <c r="DV9" s="13"/>
      <c r="DW9" s="13"/>
    </row>
    <row r="10" spans="1:127" ht="17.25" thickBot="1">
      <c r="A10" s="2" t="s">
        <v>56</v>
      </c>
      <c r="B10" s="3"/>
      <c r="C10" s="3"/>
      <c r="D10" s="3"/>
      <c r="E10" s="3"/>
      <c r="F10" s="3"/>
      <c r="G10" s="3"/>
      <c r="H10" s="3"/>
      <c r="I10" s="3"/>
      <c r="J10" s="3"/>
      <c r="K10" s="3"/>
      <c r="L10" s="3"/>
      <c r="M10" s="3"/>
      <c r="N10" s="3"/>
      <c r="O10" s="3"/>
      <c r="P10" s="3"/>
      <c r="Q10" s="3"/>
      <c r="R10" s="3"/>
      <c r="S10" s="3"/>
      <c r="T10" s="3"/>
      <c r="U10" s="3"/>
      <c r="V10" s="3"/>
      <c r="W10" s="3"/>
      <c r="X10" s="3"/>
      <c r="Y10" s="28"/>
      <c r="Z10" s="373">
        <v>9000</v>
      </c>
      <c r="AA10" s="374"/>
      <c r="AB10" s="374"/>
      <c r="AC10" s="374"/>
      <c r="AD10" s="375"/>
      <c r="AF10" s="42" t="s">
        <v>98</v>
      </c>
      <c r="AG10" s="45"/>
      <c r="AH10" s="43"/>
      <c r="AI10" s="10" t="s">
        <v>112</v>
      </c>
      <c r="AJ10" s="11"/>
      <c r="AK10" s="11"/>
      <c r="AL10" s="11"/>
      <c r="AM10" s="11"/>
      <c r="AN10" s="12"/>
      <c r="AO10" s="10" t="s">
        <v>122</v>
      </c>
      <c r="AP10" s="11"/>
      <c r="AQ10" s="11"/>
      <c r="AR10" s="11"/>
      <c r="AS10" s="11"/>
      <c r="AT10" s="11"/>
      <c r="AU10" s="11"/>
      <c r="AV10" s="46">
        <v>0.03</v>
      </c>
      <c r="AW10" s="11" t="s">
        <v>123</v>
      </c>
      <c r="AX10" s="11"/>
      <c r="AY10" s="11"/>
      <c r="AZ10" s="11"/>
      <c r="BA10" s="11"/>
      <c r="BB10" s="11"/>
      <c r="BC10" s="11"/>
      <c r="BD10" s="11"/>
      <c r="BE10" s="11"/>
      <c r="BF10" s="11"/>
      <c r="BG10" s="11"/>
      <c r="BH10" s="11"/>
      <c r="BI10" s="12"/>
      <c r="BJ10" s="8"/>
      <c r="BK10" s="64"/>
      <c r="BL10" s="62"/>
      <c r="BM10" s="62"/>
      <c r="BN10" s="62"/>
      <c r="BO10" s="5"/>
      <c r="BP10" s="33"/>
      <c r="BQ10" s="33"/>
      <c r="BR10" s="33"/>
      <c r="BS10" s="33"/>
      <c r="BT10" s="33"/>
      <c r="BU10" s="34"/>
      <c r="BV10" s="2" t="s">
        <v>195</v>
      </c>
      <c r="BW10" s="3"/>
      <c r="BX10" s="3"/>
      <c r="BY10" s="3"/>
      <c r="BZ10" s="3"/>
      <c r="CA10" s="3"/>
      <c r="CB10" s="3"/>
      <c r="CC10" s="3"/>
      <c r="CD10" s="3"/>
      <c r="CE10" s="3"/>
      <c r="CF10" s="58" t="s">
        <v>27</v>
      </c>
      <c r="CG10" s="819"/>
      <c r="CH10" s="819"/>
      <c r="CI10" s="819"/>
      <c r="CJ10" s="820"/>
      <c r="CK10" s="404" t="s">
        <v>44</v>
      </c>
      <c r="CL10" s="404"/>
      <c r="CM10" s="404"/>
      <c r="CN10" s="404"/>
      <c r="CO10" s="404"/>
      <c r="CP10" s="839" t="s">
        <v>44</v>
      </c>
      <c r="CQ10" s="839"/>
      <c r="CR10" s="839"/>
      <c r="CS10" s="839"/>
      <c r="CT10" s="839"/>
      <c r="CU10" s="839" t="s">
        <v>44</v>
      </c>
      <c r="CV10" s="839"/>
      <c r="CW10" s="839"/>
      <c r="CX10" s="839"/>
      <c r="CY10" s="839"/>
      <c r="CZ10" s="839" t="s">
        <v>44</v>
      </c>
      <c r="DA10" s="839"/>
      <c r="DB10" s="839"/>
      <c r="DC10" s="839"/>
      <c r="DD10" s="839"/>
      <c r="DE10" s="895"/>
      <c r="DF10" s="895"/>
      <c r="DG10" s="895"/>
      <c r="DH10" s="895"/>
      <c r="DI10" s="895"/>
      <c r="DJ10" s="810" t="s">
        <v>44</v>
      </c>
      <c r="DK10" s="810"/>
      <c r="DL10" s="810"/>
      <c r="DM10" s="810"/>
      <c r="DN10" s="811"/>
      <c r="DO10" s="13"/>
      <c r="DP10" s="13"/>
      <c r="DQ10" s="13"/>
      <c r="DR10" s="13"/>
      <c r="DS10" s="13"/>
      <c r="DT10" s="13"/>
      <c r="DU10" s="13"/>
      <c r="DV10" s="13"/>
      <c r="DW10" s="13"/>
    </row>
    <row r="11" spans="1:127" ht="17.25" thickBot="1">
      <c r="A11" s="2" t="s">
        <v>55</v>
      </c>
      <c r="B11" s="3"/>
      <c r="C11" s="3"/>
      <c r="D11" s="3"/>
      <c r="E11" s="3"/>
      <c r="F11" s="3"/>
      <c r="G11" s="3"/>
      <c r="H11" s="3"/>
      <c r="I11" s="3"/>
      <c r="J11" s="3"/>
      <c r="K11" s="3"/>
      <c r="L11" s="3"/>
      <c r="M11" s="3"/>
      <c r="N11" s="3"/>
      <c r="O11" s="3"/>
      <c r="P11" s="3"/>
      <c r="Q11" s="3"/>
      <c r="R11" s="3"/>
      <c r="S11" s="3"/>
      <c r="T11" s="3"/>
      <c r="U11" s="3"/>
      <c r="V11" s="3"/>
      <c r="W11" s="3"/>
      <c r="X11" s="3"/>
      <c r="Y11" s="28"/>
      <c r="Z11" s="373">
        <v>8000</v>
      </c>
      <c r="AA11" s="374"/>
      <c r="AB11" s="374"/>
      <c r="AC11" s="374"/>
      <c r="AD11" s="375"/>
      <c r="AF11" s="42" t="s">
        <v>99</v>
      </c>
      <c r="AG11" s="11"/>
      <c r="AH11" s="12"/>
      <c r="AI11" s="10" t="s">
        <v>113</v>
      </c>
      <c r="AJ11" s="11"/>
      <c r="AK11" s="11"/>
      <c r="AL11" s="11"/>
      <c r="AM11" s="11"/>
      <c r="AN11" s="12"/>
      <c r="AO11" s="10" t="s">
        <v>124</v>
      </c>
      <c r="AP11" s="11"/>
      <c r="AQ11" s="11"/>
      <c r="AR11" s="11"/>
      <c r="AS11" s="11"/>
      <c r="AT11" s="11"/>
      <c r="AU11" s="11"/>
      <c r="AV11" s="11"/>
      <c r="AW11" s="11"/>
      <c r="AX11" s="11"/>
      <c r="AY11" s="11"/>
      <c r="AZ11" s="11"/>
      <c r="BA11" s="11"/>
      <c r="BB11" s="11"/>
      <c r="BC11" s="11"/>
      <c r="BD11" s="11"/>
      <c r="BE11" s="11"/>
      <c r="BF11" s="11"/>
      <c r="BG11" s="11"/>
      <c r="BH11" s="11"/>
      <c r="BI11" s="12"/>
      <c r="BJ11" s="8"/>
      <c r="BK11" s="64"/>
      <c r="BL11" s="62"/>
      <c r="BM11" s="62"/>
      <c r="BN11" s="59"/>
      <c r="BO11" s="60" t="s">
        <v>188</v>
      </c>
      <c r="BP11" s="60"/>
      <c r="BQ11" s="60"/>
      <c r="BR11" s="60"/>
      <c r="BS11" s="60"/>
      <c r="BT11" s="60"/>
      <c r="BU11" s="60"/>
      <c r="BV11" s="60"/>
      <c r="BW11" s="60"/>
      <c r="BX11" s="60"/>
      <c r="BY11" s="60"/>
      <c r="BZ11" s="60"/>
      <c r="CA11" s="60"/>
      <c r="CB11" s="60"/>
      <c r="CC11" s="60"/>
      <c r="CD11" s="60"/>
      <c r="CE11" s="60"/>
      <c r="CF11" s="896"/>
      <c r="CG11" s="897"/>
      <c r="CH11" s="897"/>
      <c r="CI11" s="897"/>
      <c r="CJ11" s="898"/>
      <c r="CK11" s="828"/>
      <c r="CL11" s="828"/>
      <c r="CM11" s="828"/>
      <c r="CN11" s="828"/>
      <c r="CO11" s="828"/>
      <c r="CP11" s="876"/>
      <c r="CQ11" s="876"/>
      <c r="CR11" s="876"/>
      <c r="CS11" s="876"/>
      <c r="CT11" s="876"/>
      <c r="CU11" s="890"/>
      <c r="CV11" s="890"/>
      <c r="CW11" s="890"/>
      <c r="CX11" s="890"/>
      <c r="CY11" s="890"/>
      <c r="CZ11" s="876"/>
      <c r="DA11" s="876"/>
      <c r="DB11" s="876"/>
      <c r="DC11" s="876"/>
      <c r="DD11" s="876"/>
      <c r="DE11" s="891"/>
      <c r="DF11" s="891"/>
      <c r="DG11" s="891"/>
      <c r="DH11" s="891"/>
      <c r="DI11" s="891"/>
      <c r="DJ11" s="878"/>
      <c r="DK11" s="878"/>
      <c r="DL11" s="878"/>
      <c r="DM11" s="878"/>
      <c r="DN11" s="879"/>
    </row>
    <row r="12" spans="1:127" ht="17.25" thickBot="1">
      <c r="A12" s="2" t="s">
        <v>57</v>
      </c>
      <c r="B12" s="3"/>
      <c r="C12" s="3"/>
      <c r="D12" s="3"/>
      <c r="E12" s="3"/>
      <c r="F12" s="3"/>
      <c r="G12" s="3"/>
      <c r="H12" s="3"/>
      <c r="I12" s="3"/>
      <c r="J12" s="3"/>
      <c r="K12" s="3"/>
      <c r="L12" s="3"/>
      <c r="M12" s="3"/>
      <c r="N12" s="3"/>
      <c r="O12" s="3"/>
      <c r="P12" s="3"/>
      <c r="Q12" s="3"/>
      <c r="R12" s="3"/>
      <c r="S12" s="3"/>
      <c r="T12" s="3"/>
      <c r="U12" s="3"/>
      <c r="V12" s="3"/>
      <c r="W12" s="3"/>
      <c r="X12" s="3"/>
      <c r="Y12" s="28"/>
      <c r="Z12" s="373">
        <v>1000</v>
      </c>
      <c r="AA12" s="374"/>
      <c r="AB12" s="374"/>
      <c r="AC12" s="374"/>
      <c r="AD12" s="375"/>
      <c r="AF12" s="50" t="s">
        <v>125</v>
      </c>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64"/>
      <c r="BL12" s="62"/>
      <c r="BM12" s="62"/>
      <c r="BN12" s="2"/>
      <c r="BO12" s="3" t="s">
        <v>189</v>
      </c>
      <c r="BP12" s="3"/>
      <c r="BQ12" s="3"/>
      <c r="BR12" s="3"/>
      <c r="BS12" s="3"/>
      <c r="BT12" s="3"/>
      <c r="BU12" s="3"/>
      <c r="BV12" s="3"/>
      <c r="BW12" s="3"/>
      <c r="BX12" s="3"/>
      <c r="BY12" s="3"/>
      <c r="BZ12" s="3"/>
      <c r="CA12" s="3"/>
      <c r="CB12" s="3"/>
      <c r="CC12" s="3"/>
      <c r="CD12" s="3"/>
      <c r="CE12" s="3"/>
      <c r="CF12" s="892"/>
      <c r="CG12" s="893"/>
      <c r="CH12" s="893"/>
      <c r="CI12" s="893"/>
      <c r="CJ12" s="894"/>
      <c r="CK12" s="893"/>
      <c r="CL12" s="893"/>
      <c r="CM12" s="893"/>
      <c r="CN12" s="893"/>
      <c r="CO12" s="893"/>
      <c r="CP12" s="882">
        <v>66</v>
      </c>
      <c r="CQ12" s="882"/>
      <c r="CR12" s="882"/>
      <c r="CS12" s="882"/>
      <c r="CT12" s="883"/>
      <c r="CU12" s="70" t="s">
        <v>28</v>
      </c>
      <c r="CV12" s="819"/>
      <c r="CW12" s="819"/>
      <c r="CX12" s="819"/>
      <c r="CY12" s="820"/>
      <c r="CZ12" s="881">
        <v>260</v>
      </c>
      <c r="DA12" s="882"/>
      <c r="DB12" s="882"/>
      <c r="DC12" s="882"/>
      <c r="DD12" s="882"/>
      <c r="DE12" s="884"/>
      <c r="DF12" s="885"/>
      <c r="DG12" s="885"/>
      <c r="DH12" s="885"/>
      <c r="DI12" s="880"/>
      <c r="DJ12" s="886">
        <v>1</v>
      </c>
      <c r="DK12" s="886"/>
      <c r="DL12" s="886"/>
      <c r="DM12" s="886"/>
      <c r="DN12" s="887"/>
    </row>
    <row r="13" spans="1:127" ht="17.25" thickBot="1">
      <c r="A13" s="2" t="s">
        <v>58</v>
      </c>
      <c r="B13" s="3"/>
      <c r="C13" s="3"/>
      <c r="D13" s="3"/>
      <c r="E13" s="3"/>
      <c r="F13" s="3"/>
      <c r="G13" s="3"/>
      <c r="H13" s="3"/>
      <c r="I13" s="3"/>
      <c r="J13" s="3"/>
      <c r="K13" s="3"/>
      <c r="L13" s="3"/>
      <c r="M13" s="3"/>
      <c r="N13" s="3"/>
      <c r="O13" s="3"/>
      <c r="P13" s="3"/>
      <c r="Q13" s="3"/>
      <c r="R13" s="3"/>
      <c r="S13" s="3"/>
      <c r="T13" s="3"/>
      <c r="U13" s="3"/>
      <c r="V13" s="3"/>
      <c r="W13" s="3"/>
      <c r="X13" s="3"/>
      <c r="Y13" s="28"/>
      <c r="Z13" s="373">
        <v>7200</v>
      </c>
      <c r="AA13" s="374"/>
      <c r="AB13" s="374"/>
      <c r="AC13" s="374"/>
      <c r="AD13" s="375"/>
      <c r="AF13" s="47" t="s">
        <v>126</v>
      </c>
      <c r="AG13" s="47"/>
      <c r="AH13" s="47"/>
      <c r="AI13" s="47"/>
      <c r="AJ13" s="47"/>
      <c r="AK13" s="47"/>
      <c r="AL13" s="47"/>
      <c r="AM13" s="47"/>
      <c r="AN13" s="47"/>
      <c r="AO13" s="47"/>
      <c r="AP13" s="47"/>
      <c r="AQ13" s="47"/>
      <c r="AR13" s="47"/>
      <c r="AS13" s="47"/>
      <c r="AT13" s="47"/>
      <c r="AU13" s="47"/>
      <c r="AV13" s="47"/>
      <c r="AW13" s="47"/>
      <c r="AX13" s="47"/>
      <c r="AY13" s="48">
        <v>0.03</v>
      </c>
      <c r="AZ13" s="47" t="s">
        <v>68</v>
      </c>
      <c r="BC13" s="47"/>
      <c r="BD13" s="47"/>
      <c r="BE13" s="8"/>
      <c r="BF13" s="8"/>
      <c r="BG13" s="8"/>
      <c r="BH13" s="8"/>
      <c r="BI13" s="8"/>
      <c r="BJ13" s="8"/>
      <c r="BK13" s="64"/>
      <c r="BL13" s="62"/>
      <c r="BM13" s="59"/>
      <c r="BN13" s="60"/>
      <c r="BO13" s="60" t="s">
        <v>190</v>
      </c>
      <c r="BP13" s="60"/>
      <c r="BQ13" s="60"/>
      <c r="BR13" s="60"/>
      <c r="BS13" s="60"/>
      <c r="BT13" s="60"/>
      <c r="BU13" s="60"/>
      <c r="BV13" s="60"/>
      <c r="BW13" s="60"/>
      <c r="BX13" s="60"/>
      <c r="BY13" s="60"/>
      <c r="BZ13" s="60"/>
      <c r="CA13" s="60"/>
      <c r="CB13" s="60"/>
      <c r="CC13" s="60"/>
      <c r="CD13" s="60"/>
      <c r="CE13" s="60"/>
      <c r="CF13" s="888"/>
      <c r="CG13" s="828"/>
      <c r="CH13" s="828"/>
      <c r="CI13" s="828"/>
      <c r="CJ13" s="889"/>
      <c r="CK13" s="828"/>
      <c r="CL13" s="829"/>
      <c r="CM13" s="829"/>
      <c r="CN13" s="829"/>
      <c r="CO13" s="829"/>
      <c r="CP13" s="890"/>
      <c r="CQ13" s="890"/>
      <c r="CR13" s="890"/>
      <c r="CS13" s="890"/>
      <c r="CT13" s="890"/>
      <c r="CU13" s="875"/>
      <c r="CV13" s="875"/>
      <c r="CW13" s="875"/>
      <c r="CX13" s="875"/>
      <c r="CY13" s="875"/>
      <c r="CZ13" s="890"/>
      <c r="DA13" s="890"/>
      <c r="DB13" s="890"/>
      <c r="DC13" s="890"/>
      <c r="DD13" s="890"/>
      <c r="DE13" s="891"/>
      <c r="DF13" s="891"/>
      <c r="DG13" s="891"/>
      <c r="DH13" s="891"/>
      <c r="DI13" s="891"/>
      <c r="DJ13" s="878"/>
      <c r="DK13" s="878"/>
      <c r="DL13" s="878"/>
      <c r="DM13" s="878"/>
      <c r="DN13" s="879"/>
    </row>
    <row r="14" spans="1:127" ht="17.25" thickBot="1">
      <c r="A14" s="2" t="s">
        <v>59</v>
      </c>
      <c r="B14" s="3"/>
      <c r="C14" s="3"/>
      <c r="D14" s="3"/>
      <c r="E14" s="3"/>
      <c r="F14" s="3"/>
      <c r="G14" s="3"/>
      <c r="H14" s="3"/>
      <c r="I14" s="3"/>
      <c r="J14" s="3"/>
      <c r="K14" s="3"/>
      <c r="L14" s="3"/>
      <c r="M14" s="3"/>
      <c r="N14" s="3"/>
      <c r="O14" s="3"/>
      <c r="P14" s="3"/>
      <c r="Q14" s="3"/>
      <c r="R14" s="3"/>
      <c r="S14" s="3"/>
      <c r="T14" s="3"/>
      <c r="U14" s="3"/>
      <c r="V14" s="3"/>
      <c r="W14" s="3"/>
      <c r="X14" s="3"/>
      <c r="Y14" s="28"/>
      <c r="Z14" s="373">
        <v>1800</v>
      </c>
      <c r="AA14" s="374"/>
      <c r="AB14" s="374"/>
      <c r="AC14" s="374"/>
      <c r="AD14" s="375"/>
      <c r="AF14" s="162" t="s">
        <v>129</v>
      </c>
      <c r="AG14" s="8"/>
      <c r="AH14" s="8"/>
      <c r="AI14" s="8"/>
      <c r="AJ14" s="8"/>
      <c r="AK14" s="8"/>
      <c r="AL14" s="8"/>
      <c r="AM14" s="8"/>
      <c r="AN14" s="8"/>
      <c r="AO14" s="8"/>
      <c r="AP14" s="389">
        <v>30</v>
      </c>
      <c r="AQ14" s="389"/>
      <c r="AR14" s="47" t="s">
        <v>127</v>
      </c>
      <c r="AS14" s="47"/>
      <c r="AT14" s="47"/>
      <c r="AU14" s="47"/>
      <c r="AV14" s="47"/>
      <c r="AW14" s="47"/>
      <c r="AX14" s="47"/>
      <c r="AY14" s="47"/>
      <c r="AZ14" s="47"/>
      <c r="BA14" s="47"/>
      <c r="BB14" s="47"/>
      <c r="BC14" s="47"/>
      <c r="BD14" s="48">
        <v>0.03</v>
      </c>
      <c r="BE14" s="47" t="s">
        <v>128</v>
      </c>
      <c r="BF14" s="47"/>
      <c r="BG14" s="47"/>
      <c r="BK14" s="64"/>
      <c r="BL14" s="62"/>
      <c r="BM14" s="2"/>
      <c r="BN14" s="3"/>
      <c r="BO14" s="3" t="s">
        <v>191</v>
      </c>
      <c r="BP14" s="3"/>
      <c r="BQ14" s="3"/>
      <c r="BR14" s="3"/>
      <c r="BS14" s="3"/>
      <c r="BT14" s="3"/>
      <c r="BU14" s="3"/>
      <c r="BV14" s="3"/>
      <c r="BW14" s="3"/>
      <c r="BX14" s="3"/>
      <c r="BY14" s="3"/>
      <c r="BZ14" s="3"/>
      <c r="CA14" s="3"/>
      <c r="CB14" s="3"/>
      <c r="CC14" s="3"/>
      <c r="CD14" s="3"/>
      <c r="CE14" s="3"/>
      <c r="CF14" s="324"/>
      <c r="CG14" s="325"/>
      <c r="CH14" s="325"/>
      <c r="CI14" s="325"/>
      <c r="CJ14" s="326"/>
      <c r="CK14" s="404" t="s">
        <v>44</v>
      </c>
      <c r="CL14" s="404"/>
      <c r="CM14" s="404"/>
      <c r="CN14" s="404"/>
      <c r="CO14" s="404"/>
      <c r="CP14" s="69" t="s">
        <v>41</v>
      </c>
      <c r="CQ14" s="819"/>
      <c r="CR14" s="819"/>
      <c r="CS14" s="819"/>
      <c r="CT14" s="820"/>
      <c r="CU14" s="881">
        <v>46</v>
      </c>
      <c r="CV14" s="882"/>
      <c r="CW14" s="882"/>
      <c r="CX14" s="882"/>
      <c r="CY14" s="883"/>
      <c r="CZ14" s="70" t="s">
        <v>29</v>
      </c>
      <c r="DA14" s="819"/>
      <c r="DB14" s="819"/>
      <c r="DC14" s="819"/>
      <c r="DD14" s="820"/>
      <c r="DE14" s="880"/>
      <c r="DF14" s="855"/>
      <c r="DG14" s="855"/>
      <c r="DH14" s="855"/>
      <c r="DI14" s="855"/>
      <c r="DJ14" s="810" t="s">
        <v>44</v>
      </c>
      <c r="DK14" s="810"/>
      <c r="DL14" s="810"/>
      <c r="DM14" s="810"/>
      <c r="DN14" s="811"/>
    </row>
    <row r="15" spans="1:127" ht="17.25" thickBot="1">
      <c r="A15" s="4" t="s">
        <v>60</v>
      </c>
      <c r="B15" s="31"/>
      <c r="C15" s="31"/>
      <c r="D15" s="31"/>
      <c r="E15" s="31"/>
      <c r="F15" s="31"/>
      <c r="G15" s="31"/>
      <c r="H15" s="31"/>
      <c r="I15" s="31"/>
      <c r="J15" s="31"/>
      <c r="K15" s="31"/>
      <c r="L15" s="31"/>
      <c r="M15" s="31"/>
      <c r="N15" s="31"/>
      <c r="O15" s="31"/>
      <c r="P15" s="31"/>
      <c r="Q15" s="31"/>
      <c r="R15" s="31"/>
      <c r="S15" s="31"/>
      <c r="T15" s="31"/>
      <c r="U15" s="31"/>
      <c r="V15" s="31"/>
      <c r="W15" s="31"/>
      <c r="X15" s="31"/>
      <c r="Y15" s="32"/>
      <c r="Z15" s="376">
        <v>6</v>
      </c>
      <c r="AA15" s="377"/>
      <c r="AB15" s="377"/>
      <c r="AC15" s="377"/>
      <c r="AD15" s="378"/>
      <c r="AF15" s="8"/>
      <c r="AG15" s="49"/>
      <c r="AH15" s="9"/>
      <c r="AI15" s="10" t="s">
        <v>132</v>
      </c>
      <c r="AJ15" s="11"/>
      <c r="AK15" s="11"/>
      <c r="AL15" s="12"/>
      <c r="AM15" s="383" t="s">
        <v>133</v>
      </c>
      <c r="AN15" s="384"/>
      <c r="AO15" s="384"/>
      <c r="AP15" s="385"/>
      <c r="AQ15" s="383" t="s">
        <v>134</v>
      </c>
      <c r="AR15" s="384"/>
      <c r="AS15" s="384"/>
      <c r="AT15" s="385"/>
      <c r="AU15" s="379" t="s">
        <v>135</v>
      </c>
      <c r="AV15" s="380"/>
      <c r="AW15" s="380"/>
      <c r="AX15" s="381"/>
      <c r="AY15" s="382" t="s">
        <v>136</v>
      </c>
      <c r="AZ15" s="184"/>
      <c r="BA15" s="184"/>
      <c r="BB15" s="185"/>
      <c r="BC15" s="383" t="s">
        <v>137</v>
      </c>
      <c r="BD15" s="384"/>
      <c r="BE15" s="384"/>
      <c r="BF15" s="385"/>
      <c r="BG15" s="8"/>
      <c r="BH15" s="8"/>
      <c r="BI15" s="8"/>
      <c r="BJ15" s="8"/>
      <c r="BK15" s="64"/>
      <c r="BL15" s="59"/>
      <c r="BM15" s="60"/>
      <c r="BN15" s="60"/>
      <c r="BO15" s="60" t="s">
        <v>192</v>
      </c>
      <c r="BP15" s="60"/>
      <c r="BQ15" s="60"/>
      <c r="BR15" s="60"/>
      <c r="BS15" s="60"/>
      <c r="BT15" s="60"/>
      <c r="BU15" s="60"/>
      <c r="BV15" s="60"/>
      <c r="BW15" s="60"/>
      <c r="BX15" s="60"/>
      <c r="BY15" s="60"/>
      <c r="BZ15" s="60"/>
      <c r="CA15" s="60"/>
      <c r="CB15" s="60"/>
      <c r="CC15" s="60"/>
      <c r="CD15" s="60"/>
      <c r="CE15" s="60"/>
      <c r="CF15" s="63" t="s">
        <v>40</v>
      </c>
      <c r="CG15" s="239"/>
      <c r="CH15" s="239"/>
      <c r="CI15" s="239"/>
      <c r="CJ15" s="240"/>
      <c r="CK15" s="828"/>
      <c r="CL15" s="829"/>
      <c r="CM15" s="829"/>
      <c r="CN15" s="829"/>
      <c r="CO15" s="829"/>
      <c r="CP15" s="875"/>
      <c r="CQ15" s="875"/>
      <c r="CR15" s="875"/>
      <c r="CS15" s="875"/>
      <c r="CT15" s="875"/>
      <c r="CU15" s="876"/>
      <c r="CV15" s="876"/>
      <c r="CW15" s="876"/>
      <c r="CX15" s="876"/>
      <c r="CY15" s="876"/>
      <c r="CZ15" s="875"/>
      <c r="DA15" s="875"/>
      <c r="DB15" s="875"/>
      <c r="DC15" s="875"/>
      <c r="DD15" s="875"/>
      <c r="DE15" s="877"/>
      <c r="DF15" s="877"/>
      <c r="DG15" s="877"/>
      <c r="DH15" s="877"/>
      <c r="DI15" s="877"/>
      <c r="DJ15" s="878"/>
      <c r="DK15" s="878"/>
      <c r="DL15" s="878"/>
      <c r="DM15" s="878"/>
      <c r="DN15" s="879"/>
    </row>
    <row r="16" spans="1:127" ht="19.5" customHeight="1" thickBot="1">
      <c r="A16" s="4" t="s">
        <v>61</v>
      </c>
      <c r="B16" s="31"/>
      <c r="C16" s="31"/>
      <c r="D16" s="31"/>
      <c r="E16" s="31"/>
      <c r="F16" s="31"/>
      <c r="G16" s="31"/>
      <c r="H16" s="31"/>
      <c r="I16" s="31"/>
      <c r="J16" s="31"/>
      <c r="K16" s="31"/>
      <c r="L16" s="31"/>
      <c r="M16" s="31"/>
      <c r="N16" s="31"/>
      <c r="O16" s="31"/>
      <c r="P16" s="31"/>
      <c r="Q16" s="31"/>
      <c r="R16" s="31"/>
      <c r="S16" s="31"/>
      <c r="T16" s="31"/>
      <c r="U16" s="31"/>
      <c r="V16" s="31"/>
      <c r="W16" s="31"/>
      <c r="X16" s="31"/>
      <c r="Y16" s="31"/>
      <c r="Z16" s="29" t="s">
        <v>0</v>
      </c>
      <c r="AA16" s="415"/>
      <c r="AB16" s="415"/>
      <c r="AC16" s="415"/>
      <c r="AD16" s="30" t="s">
        <v>9</v>
      </c>
      <c r="AF16" s="8"/>
      <c r="AG16" s="10" t="s">
        <v>130</v>
      </c>
      <c r="AH16" s="12"/>
      <c r="AI16" s="416"/>
      <c r="AJ16" s="390"/>
      <c r="AK16" s="384" t="s">
        <v>10</v>
      </c>
      <c r="AL16" s="385"/>
      <c r="AM16" s="416"/>
      <c r="AN16" s="390"/>
      <c r="AO16" s="384" t="s">
        <v>10</v>
      </c>
      <c r="AP16" s="385"/>
      <c r="AQ16" s="416"/>
      <c r="AR16" s="390"/>
      <c r="AS16" s="384" t="s">
        <v>10</v>
      </c>
      <c r="AT16" s="385"/>
      <c r="AU16" s="386"/>
      <c r="AV16" s="387"/>
      <c r="AW16" s="387"/>
      <c r="AX16" s="387"/>
      <c r="AY16" s="163" t="s">
        <v>1</v>
      </c>
      <c r="AZ16" s="173"/>
      <c r="BA16" s="187" t="s">
        <v>10</v>
      </c>
      <c r="BB16" s="188"/>
      <c r="BC16" s="390"/>
      <c r="BD16" s="390"/>
      <c r="BE16" s="384" t="s">
        <v>10</v>
      </c>
      <c r="BF16" s="385"/>
      <c r="BG16" s="8"/>
      <c r="BH16" s="8"/>
      <c r="BI16" s="8"/>
      <c r="BJ16" s="8"/>
      <c r="BK16" s="64"/>
      <c r="BL16" s="2"/>
      <c r="BM16" s="3"/>
      <c r="BN16" s="3"/>
      <c r="BO16" s="3" t="s">
        <v>193</v>
      </c>
      <c r="BP16" s="3"/>
      <c r="BQ16" s="3"/>
      <c r="BR16" s="3"/>
      <c r="BS16" s="3"/>
      <c r="BT16" s="3"/>
      <c r="BU16" s="3"/>
      <c r="BV16" s="3"/>
      <c r="BW16" s="3"/>
      <c r="BX16" s="3"/>
      <c r="BY16" s="3"/>
      <c r="BZ16" s="3"/>
      <c r="CA16" s="3"/>
      <c r="CB16" s="3"/>
      <c r="CC16" s="3"/>
      <c r="CD16" s="3"/>
      <c r="CE16" s="3"/>
      <c r="CF16" s="327"/>
      <c r="CG16" s="328"/>
      <c r="CH16" s="328"/>
      <c r="CI16" s="328"/>
      <c r="CJ16" s="329"/>
      <c r="CK16" s="404" t="s">
        <v>44</v>
      </c>
      <c r="CL16" s="404"/>
      <c r="CM16" s="404"/>
      <c r="CN16" s="404"/>
      <c r="CO16" s="404"/>
      <c r="CP16" s="871" t="s">
        <v>44</v>
      </c>
      <c r="CQ16" s="810"/>
      <c r="CR16" s="810"/>
      <c r="CS16" s="810"/>
      <c r="CT16" s="872"/>
      <c r="CU16" s="871" t="s">
        <v>44</v>
      </c>
      <c r="CV16" s="810"/>
      <c r="CW16" s="810"/>
      <c r="CX16" s="810"/>
      <c r="CY16" s="872"/>
      <c r="CZ16" s="871" t="s">
        <v>44</v>
      </c>
      <c r="DA16" s="810"/>
      <c r="DB16" s="810"/>
      <c r="DC16" s="810"/>
      <c r="DD16" s="810"/>
      <c r="DE16" s="70" t="s">
        <v>30</v>
      </c>
      <c r="DF16" s="873"/>
      <c r="DG16" s="873"/>
      <c r="DH16" s="873"/>
      <c r="DI16" s="874"/>
      <c r="DJ16" s="810" t="s">
        <v>44</v>
      </c>
      <c r="DK16" s="810"/>
      <c r="DL16" s="810"/>
      <c r="DM16" s="810"/>
      <c r="DN16" s="811"/>
    </row>
    <row r="17" spans="1:118" ht="19.5" customHeight="1" thickBot="1">
      <c r="A17" s="6"/>
      <c r="B17" s="1" t="s">
        <v>594</v>
      </c>
      <c r="AD17" s="7"/>
      <c r="AF17" s="8"/>
      <c r="AG17" s="10" t="s">
        <v>131</v>
      </c>
      <c r="AH17" s="12"/>
      <c r="AI17" s="416"/>
      <c r="AJ17" s="390"/>
      <c r="AK17" s="384" t="s">
        <v>10</v>
      </c>
      <c r="AL17" s="385"/>
      <c r="AM17" s="416"/>
      <c r="AN17" s="390"/>
      <c r="AO17" s="384" t="s">
        <v>10</v>
      </c>
      <c r="AP17" s="385"/>
      <c r="AQ17" s="416"/>
      <c r="AR17" s="390"/>
      <c r="AS17" s="384" t="s">
        <v>10</v>
      </c>
      <c r="AT17" s="385"/>
      <c r="AU17" s="386"/>
      <c r="AV17" s="387"/>
      <c r="AW17" s="387"/>
      <c r="AX17" s="388"/>
      <c r="AY17" s="417"/>
      <c r="AZ17" s="418"/>
      <c r="BA17" s="410" t="s">
        <v>10</v>
      </c>
      <c r="BB17" s="411"/>
      <c r="BC17" s="416"/>
      <c r="BD17" s="390"/>
      <c r="BE17" s="384" t="s">
        <v>10</v>
      </c>
      <c r="BF17" s="385"/>
      <c r="BG17" s="8"/>
      <c r="BH17" s="8"/>
      <c r="BI17" s="8"/>
      <c r="BJ17" s="8"/>
      <c r="BK17" s="65"/>
      <c r="BL17" s="66"/>
      <c r="BM17" s="66"/>
      <c r="BN17" s="66"/>
      <c r="BO17" s="66"/>
      <c r="BP17" s="66" t="s">
        <v>194</v>
      </c>
      <c r="BQ17" s="66"/>
      <c r="BR17" s="66"/>
      <c r="BS17" s="66"/>
      <c r="BT17" s="66"/>
      <c r="BU17" s="66"/>
      <c r="BV17" s="66"/>
      <c r="BW17" s="66"/>
      <c r="BX17" s="66"/>
      <c r="BY17" s="66"/>
      <c r="BZ17" s="66"/>
      <c r="CA17" s="66"/>
      <c r="CB17" s="66"/>
      <c r="CC17" s="66"/>
      <c r="CD17" s="66"/>
      <c r="CE17" s="66"/>
      <c r="CF17" s="216"/>
      <c r="CG17" s="330"/>
      <c r="CH17" s="330"/>
      <c r="CI17" s="330"/>
      <c r="CJ17" s="331"/>
      <c r="CK17" s="216"/>
      <c r="CL17" s="217"/>
      <c r="CM17" s="217"/>
      <c r="CN17" s="217"/>
      <c r="CO17" s="217"/>
      <c r="CP17" s="865"/>
      <c r="CQ17" s="866"/>
      <c r="CR17" s="866"/>
      <c r="CS17" s="866"/>
      <c r="CT17" s="866"/>
      <c r="CU17" s="865"/>
      <c r="CV17" s="866"/>
      <c r="CW17" s="866"/>
      <c r="CX17" s="866"/>
      <c r="CY17" s="866"/>
      <c r="CZ17" s="865"/>
      <c r="DA17" s="866"/>
      <c r="DB17" s="866"/>
      <c r="DC17" s="866"/>
      <c r="DD17" s="866"/>
      <c r="DE17" s="867"/>
      <c r="DF17" s="868"/>
      <c r="DG17" s="868"/>
      <c r="DH17" s="868"/>
      <c r="DI17" s="868"/>
      <c r="DJ17" s="869"/>
      <c r="DK17" s="869"/>
      <c r="DL17" s="869"/>
      <c r="DM17" s="869"/>
      <c r="DN17" s="870"/>
    </row>
    <row r="18" spans="1:118" ht="17.25" thickBot="1">
      <c r="A18" s="5"/>
      <c r="B18" s="33" t="s">
        <v>593</v>
      </c>
      <c r="C18" s="33"/>
      <c r="D18" s="33"/>
      <c r="E18" s="33"/>
      <c r="F18" s="33"/>
      <c r="G18" s="33"/>
      <c r="H18" s="33"/>
      <c r="I18" s="33"/>
      <c r="J18" s="33"/>
      <c r="K18" s="33"/>
      <c r="L18" s="33"/>
      <c r="M18" s="33"/>
      <c r="N18" s="33"/>
      <c r="O18" s="33"/>
      <c r="P18" s="33"/>
      <c r="Q18" s="33"/>
      <c r="R18" s="372">
        <v>0.2</v>
      </c>
      <c r="S18" s="372"/>
      <c r="T18" s="33" t="s">
        <v>62</v>
      </c>
      <c r="U18" s="33"/>
      <c r="V18" s="33"/>
      <c r="W18" s="33"/>
      <c r="X18" s="33"/>
      <c r="Y18" s="33"/>
      <c r="Z18" s="33"/>
      <c r="AA18" s="33"/>
      <c r="AB18" s="33"/>
      <c r="AC18" s="33"/>
      <c r="AD18" s="34"/>
      <c r="BJ18" s="8"/>
    </row>
    <row r="19" spans="1:118" ht="17.25" thickBot="1">
      <c r="AF19" s="50" t="s">
        <v>138</v>
      </c>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280" t="s">
        <v>196</v>
      </c>
      <c r="BL19" s="61"/>
      <c r="BM19" s="74"/>
      <c r="BN19" s="61"/>
      <c r="BO19" s="53" t="s">
        <v>178</v>
      </c>
      <c r="BP19" s="54"/>
      <c r="BQ19" s="54"/>
      <c r="BR19" s="54"/>
      <c r="BS19" s="54"/>
      <c r="BT19" s="54"/>
      <c r="BU19" s="54"/>
      <c r="BV19" s="54"/>
      <c r="BW19" s="54"/>
      <c r="BX19" s="54"/>
      <c r="BY19" s="54"/>
      <c r="BZ19" s="54"/>
      <c r="CA19" s="54"/>
      <c r="CB19" s="54"/>
      <c r="CC19" s="54"/>
      <c r="CD19" s="54"/>
      <c r="CE19" s="54"/>
      <c r="CF19" s="861"/>
      <c r="CG19" s="862"/>
      <c r="CH19" s="862"/>
      <c r="CI19" s="862"/>
      <c r="CJ19" s="863"/>
      <c r="CK19" s="864"/>
      <c r="CL19" s="864"/>
      <c r="CM19" s="864"/>
      <c r="CN19" s="864"/>
      <c r="CO19" s="864"/>
      <c r="CP19" s="856"/>
      <c r="CQ19" s="857"/>
      <c r="CR19" s="857"/>
      <c r="CS19" s="857"/>
      <c r="CT19" s="858"/>
      <c r="CU19" s="856"/>
      <c r="CV19" s="857"/>
      <c r="CW19" s="857"/>
      <c r="CX19" s="857"/>
      <c r="CY19" s="858"/>
      <c r="CZ19" s="856"/>
      <c r="DA19" s="857"/>
      <c r="DB19" s="857"/>
      <c r="DC19" s="857"/>
      <c r="DD19" s="858"/>
      <c r="DE19" s="856"/>
      <c r="DF19" s="857"/>
      <c r="DG19" s="857"/>
      <c r="DH19" s="857"/>
      <c r="DI19" s="858"/>
      <c r="DJ19" s="70" t="s">
        <v>39</v>
      </c>
      <c r="DK19" s="848"/>
      <c r="DL19" s="848"/>
      <c r="DM19" s="848"/>
      <c r="DN19" s="849"/>
    </row>
    <row r="20" spans="1:118" ht="17.25" thickBot="1">
      <c r="A20" s="1" t="s">
        <v>63</v>
      </c>
      <c r="AF20" s="8" t="s">
        <v>139</v>
      </c>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281"/>
      <c r="BL20" s="62"/>
      <c r="BM20" s="75"/>
      <c r="BN20" s="62"/>
      <c r="BO20" s="2" t="s">
        <v>179</v>
      </c>
      <c r="BP20" s="3"/>
      <c r="BQ20" s="3"/>
      <c r="BR20" s="3"/>
      <c r="BS20" s="3"/>
      <c r="BT20" s="3"/>
      <c r="BU20" s="3"/>
      <c r="BV20" s="3"/>
      <c r="BW20" s="3"/>
      <c r="BX20" s="3"/>
      <c r="BY20" s="3"/>
      <c r="BZ20" s="3"/>
      <c r="CA20" s="3"/>
      <c r="CB20" s="3"/>
      <c r="CC20" s="3"/>
      <c r="CD20" s="3"/>
      <c r="CF20" s="70" t="s">
        <v>38</v>
      </c>
      <c r="CG20" s="819"/>
      <c r="CH20" s="819"/>
      <c r="CI20" s="819"/>
      <c r="CJ20" s="820"/>
      <c r="CK20" s="404" t="s">
        <v>44</v>
      </c>
      <c r="CL20" s="404"/>
      <c r="CM20" s="404"/>
      <c r="CN20" s="404"/>
      <c r="CO20" s="404"/>
      <c r="CP20" s="859" t="s">
        <v>44</v>
      </c>
      <c r="CQ20" s="859"/>
      <c r="CR20" s="859"/>
      <c r="CS20" s="859"/>
      <c r="CT20" s="859"/>
      <c r="CU20" s="860"/>
      <c r="CV20" s="860"/>
      <c r="CW20" s="860"/>
      <c r="CX20" s="860"/>
      <c r="CY20" s="860"/>
      <c r="CZ20" s="839" t="s">
        <v>44</v>
      </c>
      <c r="DA20" s="839"/>
      <c r="DB20" s="839"/>
      <c r="DC20" s="839"/>
      <c r="DD20" s="839"/>
      <c r="DE20" s="809" t="s">
        <v>44</v>
      </c>
      <c r="DF20" s="809"/>
      <c r="DG20" s="809"/>
      <c r="DH20" s="809"/>
      <c r="DI20" s="809"/>
      <c r="DJ20" s="810" t="s">
        <v>44</v>
      </c>
      <c r="DK20" s="810"/>
      <c r="DL20" s="810"/>
      <c r="DM20" s="810"/>
      <c r="DN20" s="811"/>
    </row>
    <row r="21" spans="1:118" ht="17.25" thickBot="1">
      <c r="A21" s="4" t="s">
        <v>64</v>
      </c>
      <c r="B21" s="31"/>
      <c r="C21" s="31"/>
      <c r="D21" s="31"/>
      <c r="E21" s="31"/>
      <c r="F21" s="31"/>
      <c r="G21" s="31"/>
      <c r="H21" s="31"/>
      <c r="I21" s="31"/>
      <c r="J21" s="31"/>
      <c r="K21" s="31"/>
      <c r="L21" s="31"/>
      <c r="M21" s="31"/>
      <c r="N21" s="31"/>
      <c r="O21" s="31"/>
      <c r="P21" s="31"/>
      <c r="Q21" s="31"/>
      <c r="R21" s="31"/>
      <c r="S21" s="31"/>
      <c r="T21" s="31"/>
      <c r="U21" s="31"/>
      <c r="V21" s="31"/>
      <c r="W21" s="31"/>
      <c r="X21" s="31"/>
      <c r="Y21" s="32"/>
      <c r="Z21" s="369" t="s">
        <v>69</v>
      </c>
      <c r="AA21" s="370"/>
      <c r="AB21" s="370"/>
      <c r="AC21" s="370"/>
      <c r="AD21" s="371"/>
      <c r="AF21" s="8" t="s">
        <v>140</v>
      </c>
      <c r="AG21" s="8"/>
      <c r="AH21" s="8"/>
      <c r="AI21" s="8"/>
      <c r="AJ21" s="8"/>
      <c r="AK21" s="8"/>
      <c r="AL21" s="8"/>
      <c r="AM21" s="8"/>
      <c r="AN21" s="8"/>
      <c r="AO21" s="8"/>
      <c r="AP21" s="364">
        <v>0.66666666666666663</v>
      </c>
      <c r="AQ21" s="364"/>
      <c r="AR21" s="8" t="s">
        <v>141</v>
      </c>
      <c r="AT21" s="8"/>
      <c r="AU21" s="8"/>
      <c r="AV21" s="8"/>
      <c r="AW21" s="8"/>
      <c r="AX21" s="8"/>
      <c r="AY21" s="8"/>
      <c r="AZ21" s="8"/>
      <c r="BA21" s="8"/>
      <c r="BB21" s="8"/>
      <c r="BC21" s="8"/>
      <c r="BD21" s="8"/>
      <c r="BE21" s="8"/>
      <c r="BF21" s="8"/>
      <c r="BG21" s="8"/>
      <c r="BH21" s="8"/>
      <c r="BI21" s="8"/>
      <c r="BJ21" s="8"/>
      <c r="BK21" s="281"/>
      <c r="BL21" s="62"/>
      <c r="BM21" s="75"/>
      <c r="BN21" s="62"/>
      <c r="BO21" s="4" t="s">
        <v>180</v>
      </c>
      <c r="BP21" s="31"/>
      <c r="BQ21" s="31"/>
      <c r="BR21" s="31"/>
      <c r="BS21" s="31"/>
      <c r="BT21" s="31"/>
      <c r="BU21" s="32"/>
      <c r="BV21" s="1" t="s">
        <v>186</v>
      </c>
      <c r="BW21" s="3"/>
      <c r="BX21" s="3"/>
      <c r="BY21" s="3"/>
      <c r="BZ21" s="3"/>
      <c r="CA21" s="3"/>
      <c r="CB21" s="3"/>
      <c r="CC21" s="3"/>
      <c r="CD21" s="3"/>
      <c r="CE21" s="3"/>
      <c r="CF21" s="852"/>
      <c r="CG21" s="853"/>
      <c r="CH21" s="853"/>
      <c r="CI21" s="853"/>
      <c r="CJ21" s="854"/>
      <c r="CK21" s="404" t="s">
        <v>44</v>
      </c>
      <c r="CL21" s="404"/>
      <c r="CM21" s="404"/>
      <c r="CN21" s="404"/>
      <c r="CO21" s="404"/>
      <c r="CP21" s="70" t="s">
        <v>32</v>
      </c>
      <c r="CQ21" s="848"/>
      <c r="CR21" s="848"/>
      <c r="CS21" s="848"/>
      <c r="CT21" s="849"/>
      <c r="CU21" s="839" t="s">
        <v>44</v>
      </c>
      <c r="CV21" s="839"/>
      <c r="CW21" s="839"/>
      <c r="CX21" s="839"/>
      <c r="CY21" s="839"/>
      <c r="CZ21" s="839" t="s">
        <v>44</v>
      </c>
      <c r="DA21" s="839"/>
      <c r="DB21" s="839"/>
      <c r="DC21" s="839"/>
      <c r="DD21" s="839"/>
      <c r="DE21" s="809" t="s">
        <v>44</v>
      </c>
      <c r="DF21" s="809"/>
      <c r="DG21" s="809"/>
      <c r="DH21" s="809"/>
      <c r="DI21" s="809"/>
      <c r="DJ21" s="810" t="s">
        <v>44</v>
      </c>
      <c r="DK21" s="810"/>
      <c r="DL21" s="810"/>
      <c r="DM21" s="810"/>
      <c r="DN21" s="811"/>
    </row>
    <row r="22" spans="1:118" ht="17.25" thickBot="1">
      <c r="A22" s="6"/>
      <c r="B22" s="1" t="s">
        <v>71</v>
      </c>
      <c r="F22" s="391">
        <v>0.2</v>
      </c>
      <c r="G22" s="391"/>
      <c r="H22" s="1" t="s">
        <v>65</v>
      </c>
      <c r="Y22" s="7"/>
      <c r="Z22" s="397">
        <v>6400</v>
      </c>
      <c r="AA22" s="398"/>
      <c r="AB22" s="398"/>
      <c r="AC22" s="398"/>
      <c r="AD22" s="399"/>
      <c r="AF22" s="42" t="s">
        <v>93</v>
      </c>
      <c r="AG22" s="11"/>
      <c r="AH22" s="10" t="s">
        <v>105</v>
      </c>
      <c r="AI22" s="11"/>
      <c r="AJ22" s="11"/>
      <c r="AK22" s="11"/>
      <c r="AL22" s="11"/>
      <c r="AM22" s="11"/>
      <c r="AN22" s="12"/>
      <c r="AO22" s="10" t="s">
        <v>145</v>
      </c>
      <c r="AP22" s="11"/>
      <c r="AQ22" s="11"/>
      <c r="AR22" s="11"/>
      <c r="AS22" s="11"/>
      <c r="AT22" s="11"/>
      <c r="AU22" s="11"/>
      <c r="AV22" s="11"/>
      <c r="AW22" s="11"/>
      <c r="AX22" s="11"/>
      <c r="AY22" s="11"/>
      <c r="AZ22" s="11"/>
      <c r="BA22" s="11"/>
      <c r="BB22" s="11"/>
      <c r="BC22" s="11"/>
      <c r="BD22" s="11"/>
      <c r="BE22" s="11"/>
      <c r="BF22" s="11"/>
      <c r="BG22" s="11"/>
      <c r="BH22" s="11"/>
      <c r="BI22" s="12"/>
      <c r="BJ22" s="8"/>
      <c r="BK22" s="64"/>
      <c r="BL22" s="62"/>
      <c r="BM22" s="75"/>
      <c r="BN22" s="62"/>
      <c r="BO22" s="6"/>
      <c r="BU22" s="7"/>
      <c r="BV22" s="2" t="s">
        <v>197</v>
      </c>
      <c r="BW22" s="3"/>
      <c r="BX22" s="3"/>
      <c r="BY22" s="3"/>
      <c r="BZ22" s="3"/>
      <c r="CA22" s="3"/>
      <c r="CB22" s="3"/>
      <c r="CC22" s="3"/>
      <c r="CD22" s="3"/>
      <c r="CE22" s="3"/>
      <c r="CF22" s="852"/>
      <c r="CG22" s="853"/>
      <c r="CH22" s="853"/>
      <c r="CI22" s="853"/>
      <c r="CJ22" s="854"/>
      <c r="CK22" s="404" t="s">
        <v>44</v>
      </c>
      <c r="CL22" s="404"/>
      <c r="CM22" s="404"/>
      <c r="CN22" s="404"/>
      <c r="CO22" s="404"/>
      <c r="CP22" s="839" t="s">
        <v>44</v>
      </c>
      <c r="CQ22" s="839"/>
      <c r="CR22" s="839"/>
      <c r="CS22" s="839"/>
      <c r="CT22" s="839"/>
      <c r="CU22" s="839" t="s">
        <v>44</v>
      </c>
      <c r="CV22" s="839"/>
      <c r="CW22" s="839"/>
      <c r="CX22" s="839"/>
      <c r="CY22" s="839"/>
      <c r="CZ22" s="839" t="s">
        <v>44</v>
      </c>
      <c r="DA22" s="839"/>
      <c r="DB22" s="839"/>
      <c r="DC22" s="839"/>
      <c r="DD22" s="839"/>
      <c r="DE22" s="70" t="s">
        <v>33</v>
      </c>
      <c r="DF22" s="802"/>
      <c r="DG22" s="802"/>
      <c r="DH22" s="802"/>
      <c r="DI22" s="803"/>
      <c r="DJ22" s="810" t="s">
        <v>44</v>
      </c>
      <c r="DK22" s="810"/>
      <c r="DL22" s="810"/>
      <c r="DM22" s="810"/>
      <c r="DN22" s="811"/>
    </row>
    <row r="23" spans="1:118" ht="17.25" thickBot="1">
      <c r="A23" s="5"/>
      <c r="B23" s="33" t="s">
        <v>67</v>
      </c>
      <c r="C23" s="33"/>
      <c r="D23" s="33"/>
      <c r="E23" s="33"/>
      <c r="F23" s="33"/>
      <c r="G23" s="33"/>
      <c r="H23" s="33"/>
      <c r="I23" s="33"/>
      <c r="J23" s="33"/>
      <c r="K23" s="33"/>
      <c r="L23" s="33"/>
      <c r="M23" s="33"/>
      <c r="N23" s="392">
        <v>0.1</v>
      </c>
      <c r="O23" s="392"/>
      <c r="P23" s="161" t="s">
        <v>66</v>
      </c>
      <c r="Q23" s="33"/>
      <c r="R23" s="33"/>
      <c r="S23" s="33"/>
      <c r="T23" s="33"/>
      <c r="U23" s="33"/>
      <c r="V23" s="393">
        <v>0.2</v>
      </c>
      <c r="W23" s="393"/>
      <c r="X23" s="35" t="s">
        <v>68</v>
      </c>
      <c r="Y23" s="36"/>
      <c r="Z23" s="394"/>
      <c r="AA23" s="395"/>
      <c r="AB23" s="395"/>
      <c r="AC23" s="395"/>
      <c r="AD23" s="396"/>
      <c r="AF23" s="21" t="s">
        <v>94</v>
      </c>
      <c r="AG23" s="8"/>
      <c r="AH23" s="10" t="s">
        <v>106</v>
      </c>
      <c r="AI23" s="11"/>
      <c r="AJ23" s="11"/>
      <c r="AK23" s="11"/>
      <c r="AL23" s="11"/>
      <c r="AM23" s="11"/>
      <c r="AN23" s="12"/>
      <c r="AO23" s="10" t="s">
        <v>145</v>
      </c>
      <c r="AP23" s="11"/>
      <c r="AQ23" s="11"/>
      <c r="AR23" s="11"/>
      <c r="AS23" s="11"/>
      <c r="AT23" s="11"/>
      <c r="AU23" s="11"/>
      <c r="AV23" s="11"/>
      <c r="AW23" s="11"/>
      <c r="AX23" s="11"/>
      <c r="AY23" s="11"/>
      <c r="AZ23" s="11"/>
      <c r="BA23" s="11"/>
      <c r="BB23" s="11"/>
      <c r="BC23" s="11"/>
      <c r="BD23" s="11"/>
      <c r="BE23" s="11"/>
      <c r="BF23" s="11"/>
      <c r="BG23" s="11"/>
      <c r="BH23" s="11"/>
      <c r="BI23" s="12"/>
      <c r="BJ23" s="8"/>
      <c r="BK23" s="64"/>
      <c r="BL23" s="62"/>
      <c r="BM23" s="75"/>
      <c r="BN23" s="62"/>
      <c r="BO23" s="6"/>
      <c r="BU23" s="7"/>
      <c r="BV23" s="1" t="s">
        <v>183</v>
      </c>
      <c r="CF23" s="70" t="s">
        <v>31</v>
      </c>
      <c r="CG23" s="819"/>
      <c r="CH23" s="819"/>
      <c r="CI23" s="819"/>
      <c r="CJ23" s="820"/>
      <c r="CK23" s="404" t="s">
        <v>44</v>
      </c>
      <c r="CL23" s="404"/>
      <c r="CM23" s="404"/>
      <c r="CN23" s="404"/>
      <c r="CO23" s="404"/>
      <c r="CP23" s="844"/>
      <c r="CQ23" s="844"/>
      <c r="CR23" s="844"/>
      <c r="CS23" s="844"/>
      <c r="CT23" s="844"/>
      <c r="CU23" s="839" t="s">
        <v>44</v>
      </c>
      <c r="CV23" s="839"/>
      <c r="CW23" s="839"/>
      <c r="CX23" s="839"/>
      <c r="CY23" s="839"/>
      <c r="CZ23" s="839" t="s">
        <v>44</v>
      </c>
      <c r="DA23" s="839"/>
      <c r="DB23" s="839"/>
      <c r="DC23" s="839"/>
      <c r="DD23" s="839"/>
      <c r="DE23" s="809" t="s">
        <v>44</v>
      </c>
      <c r="DF23" s="809"/>
      <c r="DG23" s="809"/>
      <c r="DH23" s="809"/>
      <c r="DI23" s="809"/>
      <c r="DJ23" s="810" t="s">
        <v>44</v>
      </c>
      <c r="DK23" s="810"/>
      <c r="DL23" s="810"/>
      <c r="DM23" s="810"/>
      <c r="DN23" s="811"/>
    </row>
    <row r="24" spans="1:118" ht="17.25" thickBot="1">
      <c r="A24" s="4" t="s">
        <v>70</v>
      </c>
      <c r="B24" s="31"/>
      <c r="C24" s="31"/>
      <c r="D24" s="31"/>
      <c r="E24" s="31"/>
      <c r="F24" s="31"/>
      <c r="G24" s="31"/>
      <c r="H24" s="31"/>
      <c r="I24" s="31"/>
      <c r="J24" s="31"/>
      <c r="K24" s="31"/>
      <c r="L24" s="31"/>
      <c r="M24" s="31"/>
      <c r="N24" s="31"/>
      <c r="O24" s="31"/>
      <c r="P24" s="31"/>
      <c r="Q24" s="31"/>
      <c r="R24" s="31"/>
      <c r="S24" s="31"/>
      <c r="T24" s="31"/>
      <c r="U24" s="31"/>
      <c r="V24" s="31"/>
      <c r="W24" s="31"/>
      <c r="X24" s="31"/>
      <c r="Y24" s="32"/>
      <c r="Z24" s="369" t="s">
        <v>69</v>
      </c>
      <c r="AA24" s="370"/>
      <c r="AB24" s="370"/>
      <c r="AC24" s="370"/>
      <c r="AD24" s="371"/>
      <c r="AF24" s="365" t="s">
        <v>95</v>
      </c>
      <c r="AG24" s="42" t="s">
        <v>102</v>
      </c>
      <c r="AH24" s="10" t="s">
        <v>144</v>
      </c>
      <c r="AI24" s="3"/>
      <c r="AJ24" s="11"/>
      <c r="AK24" s="11"/>
      <c r="AL24" s="11"/>
      <c r="AM24" s="11"/>
      <c r="AN24" s="12"/>
      <c r="AO24" s="10" t="s">
        <v>146</v>
      </c>
      <c r="AP24" s="11"/>
      <c r="AQ24" s="11"/>
      <c r="AR24" s="11"/>
      <c r="AS24" s="11"/>
      <c r="AT24" s="11"/>
      <c r="AU24" s="11"/>
      <c r="AV24" s="11"/>
      <c r="AW24" s="11"/>
      <c r="AX24" s="11"/>
      <c r="AY24" s="11"/>
      <c r="AZ24" s="11"/>
      <c r="BA24" s="11"/>
      <c r="BB24" s="11"/>
      <c r="BC24" s="11"/>
      <c r="BD24" s="11"/>
      <c r="BE24" s="11"/>
      <c r="BF24" s="11"/>
      <c r="BG24" s="11"/>
      <c r="BH24" s="11"/>
      <c r="BI24" s="12"/>
      <c r="BJ24" s="8"/>
      <c r="BK24" s="64"/>
      <c r="BL24" s="62"/>
      <c r="BM24" s="75"/>
      <c r="BN24" s="62"/>
      <c r="BO24" s="2" t="s">
        <v>198</v>
      </c>
      <c r="BP24" s="3"/>
      <c r="BQ24" s="3"/>
      <c r="BR24" s="3"/>
      <c r="BS24" s="3"/>
      <c r="BT24" s="3"/>
      <c r="BU24" s="3"/>
      <c r="BV24" s="3"/>
      <c r="BW24" s="3"/>
      <c r="BX24" s="3"/>
      <c r="BY24" s="3"/>
      <c r="BZ24" s="3"/>
      <c r="CA24" s="3"/>
      <c r="CB24" s="3"/>
      <c r="CC24" s="3"/>
      <c r="CD24" s="3"/>
      <c r="CE24" s="28"/>
      <c r="CF24" s="852"/>
      <c r="CG24" s="853"/>
      <c r="CH24" s="853"/>
      <c r="CI24" s="853"/>
      <c r="CJ24" s="854"/>
      <c r="CK24" s="404" t="s">
        <v>44</v>
      </c>
      <c r="CL24" s="404"/>
      <c r="CM24" s="404"/>
      <c r="CN24" s="404"/>
      <c r="CO24" s="404"/>
      <c r="CP24" s="839" t="s">
        <v>44</v>
      </c>
      <c r="CQ24" s="839"/>
      <c r="CR24" s="839"/>
      <c r="CS24" s="839"/>
      <c r="CT24" s="839"/>
      <c r="CU24" s="70" t="s">
        <v>35</v>
      </c>
      <c r="CV24" s="802"/>
      <c r="CW24" s="802"/>
      <c r="CX24" s="802"/>
      <c r="CY24" s="803"/>
      <c r="CZ24" s="855"/>
      <c r="DA24" s="855"/>
      <c r="DB24" s="855"/>
      <c r="DC24" s="855"/>
      <c r="DD24" s="855"/>
      <c r="DE24" s="840"/>
      <c r="DF24" s="840"/>
      <c r="DG24" s="840"/>
      <c r="DH24" s="840"/>
      <c r="DI24" s="840"/>
      <c r="DJ24" s="810" t="s">
        <v>44</v>
      </c>
      <c r="DK24" s="810"/>
      <c r="DL24" s="810"/>
      <c r="DM24" s="810"/>
      <c r="DN24" s="811"/>
    </row>
    <row r="25" spans="1:118" ht="17.25" thickBot="1">
      <c r="A25" s="6"/>
      <c r="B25" s="1" t="s">
        <v>71</v>
      </c>
      <c r="F25" s="391">
        <v>0.2</v>
      </c>
      <c r="G25" s="391"/>
      <c r="H25" s="1" t="s">
        <v>65</v>
      </c>
      <c r="Y25" s="7"/>
      <c r="Z25" s="397">
        <v>1800</v>
      </c>
      <c r="AA25" s="398"/>
      <c r="AB25" s="398"/>
      <c r="AC25" s="398"/>
      <c r="AD25" s="399"/>
      <c r="AF25" s="366"/>
      <c r="AG25" s="51" t="s">
        <v>103</v>
      </c>
      <c r="AH25" s="10" t="s">
        <v>142</v>
      </c>
      <c r="AI25" s="11"/>
      <c r="AJ25" s="11"/>
      <c r="AK25" s="11"/>
      <c r="AL25" s="11"/>
      <c r="AM25" s="11"/>
      <c r="AN25" s="12"/>
      <c r="AO25" s="10" t="s">
        <v>147</v>
      </c>
      <c r="AP25" s="11"/>
      <c r="AQ25" s="11"/>
      <c r="AR25" s="11"/>
      <c r="AS25" s="11"/>
      <c r="AT25" s="11"/>
      <c r="AU25" s="11"/>
      <c r="AV25" s="11"/>
      <c r="AW25" s="11"/>
      <c r="AX25" s="11"/>
      <c r="AY25" s="11"/>
      <c r="AZ25" s="11"/>
      <c r="BA25" s="11"/>
      <c r="BB25" s="11"/>
      <c r="BC25" s="11"/>
      <c r="BD25" s="11"/>
      <c r="BE25" s="11"/>
      <c r="BF25" s="11"/>
      <c r="BG25" s="11"/>
      <c r="BH25" s="11"/>
      <c r="BI25" s="12"/>
      <c r="BJ25" s="8"/>
      <c r="BK25" s="64"/>
      <c r="BL25" s="62"/>
      <c r="BM25" s="75"/>
      <c r="BN25" s="59" t="s">
        <v>199</v>
      </c>
      <c r="BO25" s="60"/>
      <c r="BP25" s="60"/>
      <c r="BQ25" s="60"/>
      <c r="BR25" s="60"/>
      <c r="BS25" s="60"/>
      <c r="BT25" s="60"/>
      <c r="BU25" s="60"/>
      <c r="BV25" s="60"/>
      <c r="BW25" s="60"/>
      <c r="BX25" s="60"/>
      <c r="BY25" s="60"/>
      <c r="BZ25" s="60"/>
      <c r="CA25" s="60"/>
      <c r="CB25" s="60"/>
      <c r="CC25" s="60"/>
      <c r="CD25" s="60"/>
      <c r="CE25" s="60"/>
      <c r="CF25" s="77" t="s">
        <v>208</v>
      </c>
      <c r="CG25" s="239"/>
      <c r="CH25" s="239"/>
      <c r="CI25" s="239"/>
      <c r="CJ25" s="240"/>
      <c r="CK25" s="828"/>
      <c r="CL25" s="828"/>
      <c r="CM25" s="828"/>
      <c r="CN25" s="828"/>
      <c r="CO25" s="828"/>
      <c r="CP25" s="836"/>
      <c r="CQ25" s="836"/>
      <c r="CR25" s="836"/>
      <c r="CS25" s="836"/>
      <c r="CT25" s="836"/>
      <c r="CU25" s="831"/>
      <c r="CV25" s="831"/>
      <c r="CW25" s="831"/>
      <c r="CX25" s="831"/>
      <c r="CY25" s="831"/>
      <c r="CZ25" s="831"/>
      <c r="DA25" s="831"/>
      <c r="DB25" s="831"/>
      <c r="DC25" s="831"/>
      <c r="DD25" s="831"/>
      <c r="DE25" s="832"/>
      <c r="DF25" s="832"/>
      <c r="DG25" s="832"/>
      <c r="DH25" s="832"/>
      <c r="DI25" s="832"/>
      <c r="DJ25" s="850"/>
      <c r="DK25" s="850"/>
      <c r="DL25" s="850"/>
      <c r="DM25" s="850"/>
      <c r="DN25" s="851"/>
    </row>
    <row r="26" spans="1:118" ht="17.25" thickBot="1">
      <c r="A26" s="5"/>
      <c r="B26" s="33" t="s">
        <v>67</v>
      </c>
      <c r="C26" s="33"/>
      <c r="D26" s="33"/>
      <c r="E26" s="33"/>
      <c r="F26" s="33"/>
      <c r="G26" s="33"/>
      <c r="H26" s="33"/>
      <c r="I26" s="33"/>
      <c r="J26" s="33"/>
      <c r="K26" s="33"/>
      <c r="L26" s="33"/>
      <c r="M26" s="33"/>
      <c r="N26" s="392">
        <v>0.1</v>
      </c>
      <c r="O26" s="392"/>
      <c r="P26" s="161" t="s">
        <v>66</v>
      </c>
      <c r="Q26" s="33"/>
      <c r="R26" s="33"/>
      <c r="S26" s="33"/>
      <c r="T26" s="33"/>
      <c r="U26" s="33"/>
      <c r="V26" s="393">
        <v>0.2</v>
      </c>
      <c r="W26" s="393"/>
      <c r="X26" s="35" t="s">
        <v>68</v>
      </c>
      <c r="Y26" s="36"/>
      <c r="Z26" s="394"/>
      <c r="AA26" s="395"/>
      <c r="AB26" s="395"/>
      <c r="AC26" s="395"/>
      <c r="AD26" s="396"/>
      <c r="AF26" s="366"/>
      <c r="AG26" s="42" t="s">
        <v>101</v>
      </c>
      <c r="AH26" s="10" t="s">
        <v>109</v>
      </c>
      <c r="AI26" s="11"/>
      <c r="AJ26" s="11"/>
      <c r="AK26" s="11"/>
      <c r="AL26" s="11"/>
      <c r="AM26" s="11"/>
      <c r="AN26" s="12"/>
      <c r="AO26" s="10" t="s">
        <v>148</v>
      </c>
      <c r="AP26" s="11"/>
      <c r="AQ26" s="11"/>
      <c r="AR26" s="11"/>
      <c r="AS26" s="11"/>
      <c r="AT26" s="11"/>
      <c r="AU26" s="11"/>
      <c r="AV26" s="11"/>
      <c r="AW26" s="11"/>
      <c r="AX26" s="11"/>
      <c r="AY26" s="11"/>
      <c r="AZ26" s="11"/>
      <c r="BA26" s="11"/>
      <c r="BB26" s="11"/>
      <c r="BC26" s="11"/>
      <c r="BD26" s="11"/>
      <c r="BE26" s="11"/>
      <c r="BF26" s="11"/>
      <c r="BG26" s="11"/>
      <c r="BH26" s="11"/>
      <c r="BI26" s="12"/>
      <c r="BJ26" s="8"/>
      <c r="BK26" s="64"/>
      <c r="BL26" s="62"/>
      <c r="BM26" s="75"/>
      <c r="BN26" s="191" t="s">
        <v>212</v>
      </c>
      <c r="BO26" s="4" t="s">
        <v>200</v>
      </c>
      <c r="BP26" s="31"/>
      <c r="BQ26" s="31"/>
      <c r="BR26" s="31"/>
      <c r="BS26" s="31"/>
      <c r="BT26" s="31"/>
      <c r="BU26" s="32"/>
      <c r="BV26" s="2" t="s">
        <v>186</v>
      </c>
      <c r="BW26" s="3"/>
      <c r="BX26" s="3"/>
      <c r="BY26" s="3"/>
      <c r="BZ26" s="3"/>
      <c r="CA26" s="3"/>
      <c r="CB26" s="3"/>
      <c r="CC26" s="3"/>
      <c r="CD26" s="3"/>
      <c r="CE26" s="28"/>
      <c r="CF26" s="845">
        <v>180</v>
      </c>
      <c r="CG26" s="846"/>
      <c r="CH26" s="846"/>
      <c r="CI26" s="846"/>
      <c r="CJ26" s="847"/>
      <c r="CK26" s="404" t="s">
        <v>44</v>
      </c>
      <c r="CL26" s="404"/>
      <c r="CM26" s="404"/>
      <c r="CN26" s="404"/>
      <c r="CO26" s="404"/>
      <c r="CP26" s="70" t="s">
        <v>36</v>
      </c>
      <c r="CQ26" s="848"/>
      <c r="CR26" s="848"/>
      <c r="CS26" s="848"/>
      <c r="CT26" s="849"/>
      <c r="CU26" s="839" t="s">
        <v>44</v>
      </c>
      <c r="CV26" s="839"/>
      <c r="CW26" s="839"/>
      <c r="CX26" s="839"/>
      <c r="CY26" s="839"/>
      <c r="CZ26" s="839" t="s">
        <v>44</v>
      </c>
      <c r="DA26" s="839"/>
      <c r="DB26" s="839"/>
      <c r="DC26" s="839"/>
      <c r="DD26" s="839"/>
      <c r="DE26" s="840"/>
      <c r="DF26" s="840"/>
      <c r="DG26" s="840"/>
      <c r="DH26" s="840"/>
      <c r="DI26" s="840"/>
      <c r="DJ26" s="810" t="s">
        <v>44</v>
      </c>
      <c r="DK26" s="810"/>
      <c r="DL26" s="810"/>
      <c r="DM26" s="810"/>
      <c r="DN26" s="811"/>
    </row>
    <row r="27" spans="1:118" ht="17.25" thickBot="1">
      <c r="A27" s="4" t="s">
        <v>72</v>
      </c>
      <c r="B27" s="31"/>
      <c r="C27" s="31"/>
      <c r="D27" s="31"/>
      <c r="E27" s="31"/>
      <c r="F27" s="31"/>
      <c r="G27" s="31"/>
      <c r="H27" s="31"/>
      <c r="I27" s="31"/>
      <c r="J27" s="31"/>
      <c r="K27" s="31"/>
      <c r="L27" s="31"/>
      <c r="M27" s="31"/>
      <c r="N27" s="31"/>
      <c r="O27" s="31"/>
      <c r="P27" s="31"/>
      <c r="Q27" s="31"/>
      <c r="R27" s="31"/>
      <c r="S27" s="31"/>
      <c r="T27" s="31"/>
      <c r="U27" s="31"/>
      <c r="V27" s="31"/>
      <c r="W27" s="31"/>
      <c r="X27" s="31"/>
      <c r="Y27" s="32"/>
      <c r="Z27" s="369" t="s">
        <v>69</v>
      </c>
      <c r="AA27" s="370"/>
      <c r="AB27" s="370"/>
      <c r="AC27" s="370"/>
      <c r="AD27" s="371"/>
      <c r="AF27" s="42" t="s">
        <v>96</v>
      </c>
      <c r="AG27" s="43"/>
      <c r="AH27" s="10" t="s">
        <v>143</v>
      </c>
      <c r="AI27" s="11"/>
      <c r="AJ27" s="11"/>
      <c r="AK27" s="11"/>
      <c r="AL27" s="11"/>
      <c r="AM27" s="11"/>
      <c r="AN27" s="12"/>
      <c r="AO27" s="10" t="s">
        <v>149</v>
      </c>
      <c r="AP27" s="11"/>
      <c r="AQ27" s="11"/>
      <c r="AR27" s="11"/>
      <c r="AS27" s="11"/>
      <c r="AT27" s="11"/>
      <c r="AU27" s="367">
        <v>0.1</v>
      </c>
      <c r="AV27" s="367"/>
      <c r="AW27" s="11" t="s">
        <v>150</v>
      </c>
      <c r="AX27" s="11"/>
      <c r="AY27" s="11"/>
      <c r="AZ27" s="11"/>
      <c r="BA27" s="11"/>
      <c r="BB27" s="11"/>
      <c r="BC27" s="11"/>
      <c r="BD27" s="11"/>
      <c r="BE27" s="11"/>
      <c r="BF27" s="11"/>
      <c r="BG27" s="11"/>
      <c r="BH27" s="11"/>
      <c r="BI27" s="12"/>
      <c r="BJ27" s="8"/>
      <c r="BK27" s="64"/>
      <c r="BL27" s="62"/>
      <c r="BM27" s="75"/>
      <c r="BN27" s="192"/>
      <c r="BO27" s="71" t="s">
        <v>201</v>
      </c>
      <c r="BU27" s="7"/>
      <c r="BV27" s="2" t="s">
        <v>197</v>
      </c>
      <c r="BW27" s="3"/>
      <c r="BX27" s="3" t="s">
        <v>548</v>
      </c>
      <c r="BY27" s="3"/>
      <c r="BZ27" s="3"/>
      <c r="CA27" s="3"/>
      <c r="CB27" s="3"/>
      <c r="CC27" s="3"/>
      <c r="CD27" s="3"/>
      <c r="CE27" s="3"/>
      <c r="CF27" s="70" t="s">
        <v>37</v>
      </c>
      <c r="CG27" s="819"/>
      <c r="CH27" s="819"/>
      <c r="CI27" s="819"/>
      <c r="CJ27" s="820"/>
      <c r="CK27" s="404" t="s">
        <v>44</v>
      </c>
      <c r="CL27" s="404"/>
      <c r="CM27" s="404"/>
      <c r="CN27" s="404"/>
      <c r="CO27" s="404"/>
      <c r="CP27" s="844"/>
      <c r="CQ27" s="844"/>
      <c r="CR27" s="844"/>
      <c r="CS27" s="844"/>
      <c r="CT27" s="844"/>
      <c r="CU27" s="839" t="s">
        <v>44</v>
      </c>
      <c r="CV27" s="839"/>
      <c r="CW27" s="839"/>
      <c r="CX27" s="839"/>
      <c r="CY27" s="839"/>
      <c r="CZ27" s="839" t="s">
        <v>44</v>
      </c>
      <c r="DA27" s="839"/>
      <c r="DB27" s="839"/>
      <c r="DC27" s="839"/>
      <c r="DD27" s="839"/>
      <c r="DE27" s="840"/>
      <c r="DF27" s="840"/>
      <c r="DG27" s="840"/>
      <c r="DH27" s="840"/>
      <c r="DI27" s="840"/>
      <c r="DJ27" s="810" t="s">
        <v>44</v>
      </c>
      <c r="DK27" s="810"/>
      <c r="DL27" s="810"/>
      <c r="DM27" s="810"/>
      <c r="DN27" s="811"/>
    </row>
    <row r="28" spans="1:118">
      <c r="A28" s="6"/>
      <c r="B28" s="1" t="s">
        <v>73</v>
      </c>
      <c r="N28" s="401">
        <v>0.1</v>
      </c>
      <c r="O28" s="402"/>
      <c r="P28" s="1" t="s">
        <v>68</v>
      </c>
      <c r="Y28" s="7"/>
      <c r="Z28" s="397">
        <v>1200</v>
      </c>
      <c r="AA28" s="398"/>
      <c r="AB28" s="398"/>
      <c r="AC28" s="398"/>
      <c r="AD28" s="399"/>
      <c r="AF28" s="50" t="s">
        <v>151</v>
      </c>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64"/>
      <c r="BL28" s="62"/>
      <c r="BM28" s="75"/>
      <c r="BN28" s="192"/>
      <c r="BO28" s="6"/>
      <c r="BU28" s="7"/>
      <c r="BV28" s="1" t="s">
        <v>183</v>
      </c>
      <c r="CF28" s="841"/>
      <c r="CG28" s="842"/>
      <c r="CH28" s="842"/>
      <c r="CI28" s="842"/>
      <c r="CJ28" s="843"/>
      <c r="CK28" s="404" t="s">
        <v>44</v>
      </c>
      <c r="CL28" s="404"/>
      <c r="CM28" s="404"/>
      <c r="CN28" s="404"/>
      <c r="CO28" s="404"/>
      <c r="CP28" s="844"/>
      <c r="CQ28" s="844"/>
      <c r="CR28" s="844"/>
      <c r="CS28" s="844"/>
      <c r="CT28" s="844"/>
      <c r="CU28" s="839" t="s">
        <v>44</v>
      </c>
      <c r="CV28" s="839"/>
      <c r="CW28" s="839"/>
      <c r="CX28" s="839"/>
      <c r="CY28" s="839"/>
      <c r="CZ28" s="839" t="s">
        <v>44</v>
      </c>
      <c r="DA28" s="839"/>
      <c r="DB28" s="839"/>
      <c r="DC28" s="839"/>
      <c r="DD28" s="839"/>
      <c r="DE28" s="809" t="s">
        <v>44</v>
      </c>
      <c r="DF28" s="809"/>
      <c r="DG28" s="809"/>
      <c r="DH28" s="809"/>
      <c r="DI28" s="809"/>
      <c r="DJ28" s="810" t="s">
        <v>44</v>
      </c>
      <c r="DK28" s="810"/>
      <c r="DL28" s="810"/>
      <c r="DM28" s="810"/>
      <c r="DN28" s="811"/>
    </row>
    <row r="29" spans="1:118" ht="17.25" thickBot="1">
      <c r="A29" s="5"/>
      <c r="B29" s="33"/>
      <c r="C29" s="33"/>
      <c r="D29" s="33"/>
      <c r="E29" s="33"/>
      <c r="F29" s="33"/>
      <c r="G29" s="33"/>
      <c r="H29" s="33"/>
      <c r="I29" s="33"/>
      <c r="J29" s="33"/>
      <c r="K29" s="33"/>
      <c r="L29" s="33"/>
      <c r="M29" s="33"/>
      <c r="N29" s="392"/>
      <c r="O29" s="392"/>
      <c r="P29" s="33"/>
      <c r="Q29" s="33"/>
      <c r="R29" s="33"/>
      <c r="S29" s="33"/>
      <c r="T29" s="33"/>
      <c r="U29" s="33"/>
      <c r="V29" s="393"/>
      <c r="W29" s="393"/>
      <c r="X29" s="35"/>
      <c r="Y29" s="36"/>
      <c r="Z29" s="394"/>
      <c r="AA29" s="395"/>
      <c r="AB29" s="395"/>
      <c r="AC29" s="395"/>
      <c r="AD29" s="396"/>
      <c r="AF29" s="8"/>
      <c r="AG29" s="10"/>
      <c r="AH29" s="11"/>
      <c r="AI29" s="11"/>
      <c r="AJ29" s="11"/>
      <c r="AK29" s="12"/>
      <c r="AL29" s="10"/>
      <c r="AM29" s="11"/>
      <c r="AN29" s="11"/>
      <c r="AO29" s="11"/>
      <c r="AP29" s="12"/>
      <c r="AQ29" s="382" t="s">
        <v>154</v>
      </c>
      <c r="AR29" s="184"/>
      <c r="AS29" s="184"/>
      <c r="AT29" s="184"/>
      <c r="AU29" s="185"/>
      <c r="AV29" s="383" t="s">
        <v>155</v>
      </c>
      <c r="AW29" s="384"/>
      <c r="AX29" s="384"/>
      <c r="AY29" s="384"/>
      <c r="AZ29" s="385"/>
      <c r="BA29" s="8"/>
      <c r="BB29" s="8"/>
      <c r="BC29" s="8"/>
      <c r="BD29" s="8"/>
      <c r="BE29" s="8"/>
      <c r="BF29" s="8"/>
      <c r="BG29" s="8"/>
      <c r="BH29" s="8"/>
      <c r="BI29" s="8"/>
      <c r="BJ29" s="8"/>
      <c r="BK29" s="64"/>
      <c r="BL29" s="62"/>
      <c r="BM29" s="75"/>
      <c r="BN29" s="192"/>
      <c r="BO29" s="2" t="s">
        <v>202</v>
      </c>
      <c r="BP29" s="3"/>
      <c r="BQ29" s="3"/>
      <c r="BR29" s="3"/>
      <c r="BS29" s="3"/>
      <c r="BT29" s="3"/>
      <c r="BU29" s="3"/>
      <c r="BV29" s="3"/>
      <c r="BW29" s="3"/>
      <c r="BX29" s="3"/>
      <c r="BY29" s="3"/>
      <c r="BZ29" s="3"/>
      <c r="CA29" s="3"/>
      <c r="CB29" s="3"/>
      <c r="CC29" s="3"/>
      <c r="CD29" s="3"/>
      <c r="CE29" s="28"/>
      <c r="CF29" s="841"/>
      <c r="CG29" s="842"/>
      <c r="CH29" s="842"/>
      <c r="CI29" s="842"/>
      <c r="CJ29" s="843"/>
      <c r="CK29" s="404" t="s">
        <v>44</v>
      </c>
      <c r="CL29" s="404"/>
      <c r="CM29" s="404"/>
      <c r="CN29" s="404"/>
      <c r="CO29" s="404"/>
      <c r="CP29" s="839" t="s">
        <v>44</v>
      </c>
      <c r="CQ29" s="839"/>
      <c r="CR29" s="839"/>
      <c r="CS29" s="839"/>
      <c r="CT29" s="839"/>
      <c r="CU29" s="839" t="s">
        <v>44</v>
      </c>
      <c r="CV29" s="839"/>
      <c r="CW29" s="839"/>
      <c r="CX29" s="839"/>
      <c r="CY29" s="839"/>
      <c r="CZ29" s="839" t="s">
        <v>44</v>
      </c>
      <c r="DA29" s="839"/>
      <c r="DB29" s="839"/>
      <c r="DC29" s="839"/>
      <c r="DD29" s="839"/>
      <c r="DE29" s="840"/>
      <c r="DF29" s="840"/>
      <c r="DG29" s="840"/>
      <c r="DH29" s="840"/>
      <c r="DI29" s="840"/>
      <c r="DJ29" s="810" t="s">
        <v>44</v>
      </c>
      <c r="DK29" s="810"/>
      <c r="DL29" s="810"/>
      <c r="DM29" s="810"/>
      <c r="DN29" s="811"/>
    </row>
    <row r="30" spans="1:118" ht="17.25" thickBot="1">
      <c r="B30" s="1" t="s">
        <v>74</v>
      </c>
      <c r="AF30" s="8"/>
      <c r="AG30" s="10" t="s">
        <v>152</v>
      </c>
      <c r="AH30" s="11"/>
      <c r="AI30" s="11"/>
      <c r="AJ30" s="11"/>
      <c r="AK30" s="12"/>
      <c r="AL30" s="189"/>
      <c r="AM30" s="190"/>
      <c r="AN30" s="190"/>
      <c r="AO30" s="384" t="s">
        <v>10</v>
      </c>
      <c r="AP30" s="384"/>
      <c r="AQ30" s="163" t="s">
        <v>2</v>
      </c>
      <c r="AR30" s="186"/>
      <c r="AS30" s="186"/>
      <c r="AT30" s="187" t="s">
        <v>10</v>
      </c>
      <c r="AU30" s="188"/>
      <c r="AV30" s="190"/>
      <c r="AW30" s="190"/>
      <c r="AX30" s="190"/>
      <c r="AY30" s="384" t="s">
        <v>10</v>
      </c>
      <c r="AZ30" s="385"/>
      <c r="BA30" s="8"/>
      <c r="BB30" s="8"/>
      <c r="BC30" s="8"/>
      <c r="BD30" s="8"/>
      <c r="BE30" s="8"/>
      <c r="BF30" s="8"/>
      <c r="BG30" s="8"/>
      <c r="BH30" s="8"/>
      <c r="BI30" s="8"/>
      <c r="BJ30" s="8"/>
      <c r="BK30" s="64"/>
      <c r="BL30" s="62"/>
      <c r="BM30" s="75"/>
      <c r="BN30" s="59" t="s">
        <v>203</v>
      </c>
      <c r="BO30" s="60"/>
      <c r="BP30" s="60"/>
      <c r="BQ30" s="60"/>
      <c r="BR30" s="60"/>
      <c r="BS30" s="60"/>
      <c r="BT30" s="60"/>
      <c r="BU30" s="60"/>
      <c r="BV30" s="60"/>
      <c r="BW30" s="60"/>
      <c r="BX30" s="60"/>
      <c r="BY30" s="60"/>
      <c r="BZ30" s="60"/>
      <c r="CA30" s="60"/>
      <c r="CB30" s="60"/>
      <c r="CC30" s="60"/>
      <c r="CD30" s="60"/>
      <c r="CE30" s="60"/>
      <c r="CF30" s="233"/>
      <c r="CG30" s="234"/>
      <c r="CH30" s="234"/>
      <c r="CI30" s="234"/>
      <c r="CJ30" s="235"/>
      <c r="CK30" s="835" t="s">
        <v>44</v>
      </c>
      <c r="CL30" s="835"/>
      <c r="CM30" s="835"/>
      <c r="CN30" s="835"/>
      <c r="CO30" s="835"/>
      <c r="CP30" s="830"/>
      <c r="CQ30" s="830"/>
      <c r="CR30" s="830"/>
      <c r="CS30" s="830"/>
      <c r="CT30" s="830"/>
      <c r="CU30" s="838" t="s">
        <v>44</v>
      </c>
      <c r="CV30" s="838"/>
      <c r="CW30" s="838"/>
      <c r="CX30" s="838"/>
      <c r="CY30" s="838"/>
      <c r="CZ30" s="838" t="s">
        <v>44</v>
      </c>
      <c r="DA30" s="838"/>
      <c r="DB30" s="838"/>
      <c r="DC30" s="838"/>
      <c r="DD30" s="838"/>
      <c r="DE30" s="832"/>
      <c r="DF30" s="832"/>
      <c r="DG30" s="832"/>
      <c r="DH30" s="832"/>
      <c r="DI30" s="832"/>
      <c r="DJ30" s="825" t="s">
        <v>44</v>
      </c>
      <c r="DK30" s="825"/>
      <c r="DL30" s="825"/>
      <c r="DM30" s="825"/>
      <c r="DN30" s="826"/>
    </row>
    <row r="31" spans="1:118" ht="17.25" thickBot="1">
      <c r="AF31" s="8"/>
      <c r="AG31" s="10" t="s">
        <v>153</v>
      </c>
      <c r="AH31" s="11"/>
      <c r="AI31" s="11"/>
      <c r="AJ31" s="11"/>
      <c r="AK31" s="12"/>
      <c r="AL31" s="189"/>
      <c r="AM31" s="190"/>
      <c r="AN31" s="190"/>
      <c r="AO31" s="384" t="s">
        <v>10</v>
      </c>
      <c r="AP31" s="385"/>
      <c r="AQ31" s="408"/>
      <c r="AR31" s="409"/>
      <c r="AS31" s="409"/>
      <c r="AT31" s="410" t="s">
        <v>10</v>
      </c>
      <c r="AU31" s="411"/>
      <c r="AV31" s="189"/>
      <c r="AW31" s="190"/>
      <c r="AX31" s="190"/>
      <c r="AY31" s="384" t="s">
        <v>10</v>
      </c>
      <c r="AZ31" s="385"/>
      <c r="BA31" s="8"/>
      <c r="BB31" s="8"/>
      <c r="BC31" s="8"/>
      <c r="BD31" s="8"/>
      <c r="BE31" s="8"/>
      <c r="BF31" s="8"/>
      <c r="BG31" s="8"/>
      <c r="BH31" s="8"/>
      <c r="BI31" s="8"/>
      <c r="BJ31" s="8"/>
      <c r="BK31" s="64"/>
      <c r="BL31" s="62"/>
      <c r="BM31" s="75"/>
      <c r="BN31" s="78" t="s">
        <v>204</v>
      </c>
      <c r="BO31" s="79"/>
      <c r="BP31" s="79"/>
      <c r="BQ31" s="79"/>
      <c r="BR31" s="79"/>
      <c r="BS31" s="79"/>
      <c r="BT31" s="79"/>
      <c r="BU31" s="79"/>
      <c r="BV31" s="79"/>
      <c r="BW31" s="79"/>
      <c r="BX31" s="79"/>
      <c r="BY31" s="79"/>
      <c r="BZ31" s="79"/>
      <c r="CA31" s="79"/>
      <c r="CB31" s="79"/>
      <c r="CC31" s="79"/>
      <c r="CD31" s="79"/>
      <c r="CE31" s="80"/>
      <c r="CF31" s="77" t="s">
        <v>34</v>
      </c>
      <c r="CG31" s="239"/>
      <c r="CH31" s="239"/>
      <c r="CI31" s="239"/>
      <c r="CJ31" s="240"/>
      <c r="CK31" s="835" t="s">
        <v>44</v>
      </c>
      <c r="CL31" s="835"/>
      <c r="CM31" s="835"/>
      <c r="CN31" s="835"/>
      <c r="CO31" s="835"/>
      <c r="CP31" s="836"/>
      <c r="CQ31" s="836"/>
      <c r="CR31" s="836"/>
      <c r="CS31" s="836"/>
      <c r="CT31" s="836"/>
      <c r="CU31" s="837">
        <v>500</v>
      </c>
      <c r="CV31" s="837"/>
      <c r="CW31" s="837"/>
      <c r="CX31" s="837"/>
      <c r="CY31" s="837"/>
      <c r="CZ31" s="837">
        <v>800</v>
      </c>
      <c r="DA31" s="837"/>
      <c r="DB31" s="837"/>
      <c r="DC31" s="837"/>
      <c r="DD31" s="837"/>
      <c r="DE31" s="832"/>
      <c r="DF31" s="832"/>
      <c r="DG31" s="832"/>
      <c r="DH31" s="832"/>
      <c r="DI31" s="832"/>
      <c r="DJ31" s="825" t="s">
        <v>44</v>
      </c>
      <c r="DK31" s="825"/>
      <c r="DL31" s="825"/>
      <c r="DM31" s="825"/>
      <c r="DN31" s="826"/>
    </row>
    <row r="32" spans="1:118" ht="17.25" thickBot="1">
      <c r="A32" s="1" t="s">
        <v>75</v>
      </c>
      <c r="F32" s="37"/>
      <c r="G32" s="37"/>
      <c r="BK32" s="64"/>
      <c r="BL32" s="59"/>
      <c r="BM32" s="76"/>
      <c r="BN32" s="76"/>
      <c r="BO32" s="76" t="s">
        <v>205</v>
      </c>
      <c r="BP32" s="76"/>
      <c r="BQ32" s="76"/>
      <c r="BR32" s="76"/>
      <c r="BS32" s="76"/>
      <c r="BT32" s="76"/>
      <c r="BU32" s="76"/>
      <c r="BV32" s="76"/>
      <c r="BW32" s="76"/>
      <c r="BX32" s="76"/>
      <c r="BY32" s="76"/>
      <c r="BZ32" s="76"/>
      <c r="CA32" s="76"/>
      <c r="CB32" s="76"/>
      <c r="CC32" s="76"/>
      <c r="CD32" s="76"/>
      <c r="CE32" s="76"/>
      <c r="CF32" s="827"/>
      <c r="CG32" s="234"/>
      <c r="CH32" s="234"/>
      <c r="CI32" s="234"/>
      <c r="CJ32" s="235"/>
      <c r="CK32" s="828"/>
      <c r="CL32" s="829"/>
      <c r="CM32" s="829"/>
      <c r="CN32" s="829"/>
      <c r="CO32" s="829"/>
      <c r="CP32" s="830"/>
      <c r="CQ32" s="830"/>
      <c r="CR32" s="830"/>
      <c r="CS32" s="830"/>
      <c r="CT32" s="830"/>
      <c r="CU32" s="830"/>
      <c r="CV32" s="830"/>
      <c r="CW32" s="830"/>
      <c r="CX32" s="830"/>
      <c r="CY32" s="830"/>
      <c r="CZ32" s="831"/>
      <c r="DA32" s="831"/>
      <c r="DB32" s="831"/>
      <c r="DC32" s="831"/>
      <c r="DD32" s="831"/>
      <c r="DE32" s="832"/>
      <c r="DF32" s="832"/>
      <c r="DG32" s="832"/>
      <c r="DH32" s="832"/>
      <c r="DI32" s="832"/>
      <c r="DJ32" s="833"/>
      <c r="DK32" s="833"/>
      <c r="DL32" s="833"/>
      <c r="DM32" s="833"/>
      <c r="DN32" s="834"/>
    </row>
    <row r="33" spans="1:118" ht="17.25" thickBot="1">
      <c r="A33" s="403" t="s">
        <v>76</v>
      </c>
      <c r="B33" s="404"/>
      <c r="C33" s="404"/>
      <c r="D33" s="404"/>
      <c r="E33" s="404"/>
      <c r="F33" s="404"/>
      <c r="G33" s="405"/>
      <c r="H33" s="2"/>
      <c r="I33" s="3" t="s">
        <v>77</v>
      </c>
      <c r="J33" s="3"/>
      <c r="K33" s="3"/>
      <c r="L33" s="3"/>
      <c r="M33" s="3"/>
      <c r="N33" s="3"/>
      <c r="O33" s="3"/>
      <c r="P33" s="3"/>
      <c r="Q33" s="3"/>
      <c r="R33" s="3"/>
      <c r="S33" s="3"/>
      <c r="T33" s="3"/>
      <c r="U33" s="3"/>
      <c r="V33" s="3"/>
      <c r="W33" s="3"/>
      <c r="X33" s="3"/>
      <c r="Y33" s="3"/>
      <c r="Z33" s="3"/>
      <c r="AA33" s="3"/>
      <c r="AB33" s="3"/>
      <c r="AC33" s="3"/>
      <c r="AD33" s="28"/>
      <c r="AF33" s="8" t="s">
        <v>156</v>
      </c>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64"/>
      <c r="BL33" s="2"/>
      <c r="BM33" s="3"/>
      <c r="BN33" s="3" t="s">
        <v>206</v>
      </c>
      <c r="BO33" s="3"/>
      <c r="BP33" s="3"/>
      <c r="BQ33" s="3"/>
      <c r="BR33" s="3"/>
      <c r="BS33" s="3"/>
      <c r="BT33" s="3"/>
      <c r="BU33" s="3"/>
      <c r="BV33" s="3"/>
      <c r="BW33" s="3"/>
      <c r="BX33" s="3"/>
      <c r="BY33" s="3"/>
      <c r="BZ33" s="3"/>
      <c r="CA33" s="3"/>
      <c r="CB33" s="3"/>
      <c r="CC33" s="3"/>
      <c r="CD33" s="3"/>
      <c r="CE33" s="28"/>
      <c r="CF33" s="225" t="s">
        <v>44</v>
      </c>
      <c r="CG33" s="226"/>
      <c r="CH33" s="226"/>
      <c r="CI33" s="226"/>
      <c r="CJ33" s="227"/>
      <c r="CK33" s="70" t="s">
        <v>14</v>
      </c>
      <c r="CL33" s="819"/>
      <c r="CM33" s="819"/>
      <c r="CN33" s="819"/>
      <c r="CO33" s="820"/>
      <c r="CP33" s="821"/>
      <c r="CQ33" s="821"/>
      <c r="CR33" s="821"/>
      <c r="CS33" s="821"/>
      <c r="CT33" s="821"/>
      <c r="CU33" s="822"/>
      <c r="CV33" s="823"/>
      <c r="CW33" s="823"/>
      <c r="CX33" s="823"/>
      <c r="CY33" s="824"/>
      <c r="CZ33" s="70" t="s">
        <v>18</v>
      </c>
      <c r="DA33" s="802"/>
      <c r="DB33" s="802"/>
      <c r="DC33" s="802"/>
      <c r="DD33" s="803"/>
      <c r="DE33" s="809" t="s">
        <v>44</v>
      </c>
      <c r="DF33" s="809"/>
      <c r="DG33" s="809"/>
      <c r="DH33" s="809"/>
      <c r="DI33" s="809"/>
      <c r="DJ33" s="810" t="s">
        <v>44</v>
      </c>
      <c r="DK33" s="810"/>
      <c r="DL33" s="810"/>
      <c r="DM33" s="810"/>
      <c r="DN33" s="811"/>
    </row>
    <row r="34" spans="1:118" ht="17.25" thickBot="1">
      <c r="A34" s="4" t="s">
        <v>78</v>
      </c>
      <c r="B34" s="31"/>
      <c r="C34" s="31"/>
      <c r="D34" s="31"/>
      <c r="E34" s="31"/>
      <c r="F34" s="31"/>
      <c r="G34" s="32"/>
      <c r="H34" s="4" t="s">
        <v>84</v>
      </c>
      <c r="I34" s="31"/>
      <c r="J34" s="31"/>
      <c r="K34" s="31"/>
      <c r="L34" s="31"/>
      <c r="M34" s="31"/>
      <c r="N34" s="31"/>
      <c r="O34" s="31"/>
      <c r="P34" s="31"/>
      <c r="Q34" s="31"/>
      <c r="R34" s="31"/>
      <c r="S34" s="31"/>
      <c r="T34" s="31"/>
      <c r="U34" s="31"/>
      <c r="V34" s="31"/>
      <c r="W34" s="31"/>
      <c r="X34" s="31"/>
      <c r="Y34" s="31"/>
      <c r="Z34" s="31"/>
      <c r="AA34" s="31"/>
      <c r="AB34" s="31"/>
      <c r="AC34" s="31"/>
      <c r="AD34" s="32"/>
      <c r="AF34" s="365" t="s">
        <v>93</v>
      </c>
      <c r="AG34" s="42" t="s">
        <v>102</v>
      </c>
      <c r="AH34" s="10" t="s">
        <v>158</v>
      </c>
      <c r="AI34" s="11"/>
      <c r="AJ34" s="11"/>
      <c r="AK34" s="11"/>
      <c r="AL34" s="11"/>
      <c r="AM34" s="11"/>
      <c r="AN34" s="12"/>
      <c r="AO34" s="10" t="s">
        <v>162</v>
      </c>
      <c r="AP34" s="11"/>
      <c r="AQ34" s="11"/>
      <c r="AR34" s="11"/>
      <c r="AS34" s="11"/>
      <c r="AT34" s="11"/>
      <c r="AU34" s="11"/>
      <c r="AV34" s="11"/>
      <c r="AW34" s="11"/>
      <c r="AX34" s="11"/>
      <c r="AY34" s="11"/>
      <c r="AZ34" s="11"/>
      <c r="BA34" s="11"/>
      <c r="BB34" s="11"/>
      <c r="BC34" s="11"/>
      <c r="BD34" s="11"/>
      <c r="BE34" s="11"/>
      <c r="BF34" s="11"/>
      <c r="BG34" s="11"/>
      <c r="BH34" s="11"/>
      <c r="BI34" s="12"/>
      <c r="BJ34" s="8"/>
      <c r="BK34" s="65"/>
      <c r="BL34" s="66"/>
      <c r="BM34" s="66"/>
      <c r="BN34" s="66"/>
      <c r="BO34" s="66" t="s">
        <v>207</v>
      </c>
      <c r="BP34" s="66"/>
      <c r="BQ34" s="66"/>
      <c r="BR34" s="66"/>
      <c r="BS34" s="66"/>
      <c r="BT34" s="66"/>
      <c r="BU34" s="66"/>
      <c r="BV34" s="66"/>
      <c r="BW34" s="66"/>
      <c r="BX34" s="66"/>
      <c r="BY34" s="66"/>
      <c r="BZ34" s="66"/>
      <c r="CA34" s="66"/>
      <c r="CB34" s="66"/>
      <c r="CC34" s="66"/>
      <c r="CD34" s="66"/>
      <c r="CE34" s="66"/>
      <c r="CF34" s="812"/>
      <c r="CG34" s="217"/>
      <c r="CH34" s="217"/>
      <c r="CI34" s="217"/>
      <c r="CJ34" s="218"/>
      <c r="CK34" s="77" t="s">
        <v>19</v>
      </c>
      <c r="CL34" s="239"/>
      <c r="CM34" s="239"/>
      <c r="CN34" s="239"/>
      <c r="CO34" s="240"/>
      <c r="CP34" s="813"/>
      <c r="CQ34" s="813"/>
      <c r="CR34" s="813"/>
      <c r="CS34" s="813"/>
      <c r="CT34" s="813"/>
      <c r="CU34" s="814"/>
      <c r="CV34" s="814"/>
      <c r="CW34" s="814"/>
      <c r="CX34" s="814"/>
      <c r="CY34" s="814"/>
      <c r="CZ34" s="814"/>
      <c r="DA34" s="814"/>
      <c r="DB34" s="814"/>
      <c r="DC34" s="814"/>
      <c r="DD34" s="814"/>
      <c r="DE34" s="814"/>
      <c r="DF34" s="814"/>
      <c r="DG34" s="814"/>
      <c r="DH34" s="814"/>
      <c r="DI34" s="814"/>
      <c r="DJ34" s="815"/>
      <c r="DK34" s="815"/>
      <c r="DL34" s="815"/>
      <c r="DM34" s="815"/>
      <c r="DN34" s="816"/>
    </row>
    <row r="35" spans="1:118" ht="17.25" thickBot="1">
      <c r="A35" s="5"/>
      <c r="B35" s="33"/>
      <c r="C35" s="33"/>
      <c r="D35" s="33"/>
      <c r="E35" s="33"/>
      <c r="F35" s="33"/>
      <c r="G35" s="34"/>
      <c r="H35" s="5" t="s">
        <v>85</v>
      </c>
      <c r="I35" s="33"/>
      <c r="J35" s="33"/>
      <c r="K35" s="33"/>
      <c r="L35" s="33"/>
      <c r="M35" s="33"/>
      <c r="N35" s="33"/>
      <c r="O35" s="33"/>
      <c r="P35" s="33"/>
      <c r="Q35" s="33"/>
      <c r="R35" s="33"/>
      <c r="S35" s="33"/>
      <c r="T35" s="33"/>
      <c r="U35" s="33"/>
      <c r="V35" s="33"/>
      <c r="W35" s="33"/>
      <c r="X35" s="33"/>
      <c r="Y35" s="33"/>
      <c r="Z35" s="33"/>
      <c r="AA35" s="33"/>
      <c r="AB35" s="33"/>
      <c r="AC35" s="33"/>
      <c r="AD35" s="34"/>
      <c r="AF35" s="366"/>
      <c r="AG35" s="51" t="s">
        <v>103</v>
      </c>
      <c r="AH35" s="10" t="s">
        <v>159</v>
      </c>
      <c r="AI35" s="11"/>
      <c r="AJ35" s="11"/>
      <c r="AK35" s="11"/>
      <c r="AL35" s="11"/>
      <c r="AM35" s="11"/>
      <c r="AN35" s="12"/>
      <c r="AO35" s="10" t="s">
        <v>162</v>
      </c>
      <c r="AP35" s="11"/>
      <c r="AQ35" s="11"/>
      <c r="AR35" s="11"/>
      <c r="AS35" s="11"/>
      <c r="AT35" s="11"/>
      <c r="AU35" s="11"/>
      <c r="AV35" s="11"/>
      <c r="AW35" s="11"/>
      <c r="AX35" s="11"/>
      <c r="AY35" s="11"/>
      <c r="AZ35" s="11"/>
      <c r="BA35" s="11"/>
      <c r="BB35" s="11"/>
      <c r="BC35" s="11"/>
      <c r="BD35" s="11"/>
      <c r="BE35" s="11"/>
      <c r="BF35" s="11"/>
      <c r="BG35" s="11"/>
      <c r="BH35" s="11"/>
      <c r="BI35" s="12"/>
      <c r="BJ35" s="8"/>
    </row>
    <row r="36" spans="1:118" ht="17.25" thickBot="1">
      <c r="A36" s="4" t="s">
        <v>79</v>
      </c>
      <c r="B36" s="31"/>
      <c r="C36" s="31"/>
      <c r="D36" s="31"/>
      <c r="E36" s="31"/>
      <c r="F36" s="31"/>
      <c r="G36" s="32"/>
      <c r="H36" s="4" t="s">
        <v>86</v>
      </c>
      <c r="I36" s="31"/>
      <c r="J36" s="31"/>
      <c r="K36" s="31"/>
      <c r="L36" s="31"/>
      <c r="M36" s="31"/>
      <c r="N36" s="31"/>
      <c r="O36" s="31"/>
      <c r="P36" s="31"/>
      <c r="Q36" s="31"/>
      <c r="R36" s="31"/>
      <c r="S36" s="31"/>
      <c r="T36" s="31"/>
      <c r="U36" s="31"/>
      <c r="V36" s="31"/>
      <c r="W36" s="31"/>
      <c r="X36" s="31"/>
      <c r="Y36" s="31"/>
      <c r="Z36" s="31"/>
      <c r="AA36" s="31"/>
      <c r="AB36" s="31"/>
      <c r="AC36" s="31"/>
      <c r="AD36" s="32"/>
      <c r="AF36" s="366"/>
      <c r="AG36" s="42" t="s">
        <v>101</v>
      </c>
      <c r="AH36" s="10" t="s">
        <v>160</v>
      </c>
      <c r="AI36" s="11"/>
      <c r="AJ36" s="11"/>
      <c r="AK36" s="11"/>
      <c r="AL36" s="11"/>
      <c r="AM36" s="11"/>
      <c r="AN36" s="12"/>
      <c r="AO36" s="10" t="s">
        <v>163</v>
      </c>
      <c r="AP36" s="11"/>
      <c r="AQ36" s="11"/>
      <c r="AR36" s="11"/>
      <c r="AS36" s="11"/>
      <c r="AT36" s="11"/>
      <c r="AU36" s="11"/>
      <c r="AV36" s="11"/>
      <c r="AW36" s="11"/>
      <c r="AX36" s="11"/>
      <c r="AY36" s="11"/>
      <c r="AZ36" s="11"/>
      <c r="BA36" s="11"/>
      <c r="BB36" s="11"/>
      <c r="BC36" s="11"/>
      <c r="BD36" s="11"/>
      <c r="BE36" s="11"/>
      <c r="BF36" s="11"/>
      <c r="BG36" s="11"/>
      <c r="BH36" s="11"/>
      <c r="BI36" s="12"/>
      <c r="BJ36" s="8"/>
      <c r="BK36" s="55"/>
      <c r="BL36" s="54"/>
      <c r="BM36" s="54" t="s">
        <v>209</v>
      </c>
      <c r="BN36" s="54"/>
      <c r="BO36" s="54"/>
      <c r="BP36" s="54"/>
      <c r="BQ36" s="54"/>
      <c r="BR36" s="54"/>
      <c r="BS36" s="54"/>
      <c r="BT36" s="54"/>
      <c r="BU36" s="54"/>
      <c r="BV36" s="54"/>
      <c r="BW36" s="54"/>
      <c r="BX36" s="54"/>
      <c r="BY36" s="54"/>
      <c r="BZ36" s="54"/>
      <c r="CA36" s="54"/>
      <c r="CB36" s="54"/>
      <c r="CC36" s="54"/>
      <c r="CD36" s="54"/>
      <c r="CE36" s="72"/>
      <c r="CF36" s="208" t="s">
        <v>44</v>
      </c>
      <c r="CG36" s="209"/>
      <c r="CH36" s="209"/>
      <c r="CI36" s="209"/>
      <c r="CJ36" s="210"/>
      <c r="CK36" s="478" t="s">
        <v>44</v>
      </c>
      <c r="CL36" s="478"/>
      <c r="CM36" s="478"/>
      <c r="CN36" s="478"/>
      <c r="CO36" s="478"/>
      <c r="CP36" s="808" t="s">
        <v>44</v>
      </c>
      <c r="CQ36" s="808"/>
      <c r="CR36" s="808"/>
      <c r="CS36" s="808"/>
      <c r="CT36" s="808"/>
      <c r="CU36" s="808" t="s">
        <v>44</v>
      </c>
      <c r="CV36" s="808"/>
      <c r="CW36" s="808"/>
      <c r="CX36" s="808"/>
      <c r="CY36" s="808"/>
      <c r="CZ36" s="808" t="s">
        <v>44</v>
      </c>
      <c r="DA36" s="808"/>
      <c r="DB36" s="808"/>
      <c r="DC36" s="808"/>
      <c r="DD36" s="808"/>
      <c r="DE36" s="70" t="s">
        <v>20</v>
      </c>
      <c r="DF36" s="802"/>
      <c r="DG36" s="802"/>
      <c r="DH36" s="802"/>
      <c r="DI36" s="803"/>
      <c r="DJ36" s="817"/>
      <c r="DK36" s="817"/>
      <c r="DL36" s="817"/>
      <c r="DM36" s="817"/>
      <c r="DN36" s="818"/>
    </row>
    <row r="37" spans="1:118" ht="17.25" thickBot="1">
      <c r="A37" s="5"/>
      <c r="B37" s="33"/>
      <c r="C37" s="33"/>
      <c r="D37" s="33"/>
      <c r="E37" s="33"/>
      <c r="F37" s="33"/>
      <c r="G37" s="34"/>
      <c r="H37" s="5" t="s">
        <v>545</v>
      </c>
      <c r="I37" s="33"/>
      <c r="J37" s="33"/>
      <c r="K37" s="33"/>
      <c r="L37" s="33"/>
      <c r="M37" s="33"/>
      <c r="N37" s="33"/>
      <c r="O37" s="33"/>
      <c r="P37" s="33"/>
      <c r="Q37" s="33"/>
      <c r="R37" s="33"/>
      <c r="S37" s="33"/>
      <c r="T37" s="33"/>
      <c r="U37" s="33"/>
      <c r="V37" s="33"/>
      <c r="W37" s="33"/>
      <c r="X37" s="33"/>
      <c r="Y37" s="33"/>
      <c r="Z37" s="33"/>
      <c r="AA37" s="33"/>
      <c r="AB37" s="33"/>
      <c r="AC37" s="33"/>
      <c r="AD37" s="34"/>
      <c r="AF37" s="42" t="s">
        <v>157</v>
      </c>
      <c r="AG37" s="43"/>
      <c r="AH37" s="10" t="s">
        <v>161</v>
      </c>
      <c r="AI37" s="11"/>
      <c r="AJ37" s="11"/>
      <c r="AK37" s="11"/>
      <c r="AL37" s="11"/>
      <c r="AM37" s="11"/>
      <c r="AN37" s="12"/>
      <c r="AO37" s="10" t="s">
        <v>164</v>
      </c>
      <c r="AP37" s="11"/>
      <c r="AQ37" s="11"/>
      <c r="AR37" s="11"/>
      <c r="AS37" s="11"/>
      <c r="AT37" s="11"/>
      <c r="AU37" s="11"/>
      <c r="AV37" s="11"/>
      <c r="AW37" s="11"/>
      <c r="AX37" s="11"/>
      <c r="AY37" s="11"/>
      <c r="AZ37" s="11"/>
      <c r="BA37" s="11"/>
      <c r="BB37" s="11"/>
      <c r="BC37" s="11"/>
      <c r="BD37" s="11"/>
      <c r="BE37" s="11"/>
      <c r="BF37" s="11"/>
      <c r="BG37" s="11"/>
      <c r="BH37" s="11"/>
      <c r="BI37" s="12"/>
      <c r="BJ37" s="8"/>
      <c r="BK37" s="73"/>
      <c r="BL37" s="56"/>
      <c r="BM37" s="56" t="s">
        <v>210</v>
      </c>
      <c r="BN37" s="56"/>
      <c r="BO37" s="56"/>
      <c r="BP37" s="56"/>
      <c r="BQ37" s="56"/>
      <c r="BR37" s="56"/>
      <c r="BS37" s="56"/>
      <c r="BT37" s="56"/>
      <c r="BU37" s="56"/>
      <c r="BV37" s="56"/>
      <c r="BW37" s="56"/>
      <c r="BX37" s="56"/>
      <c r="BY37" s="56"/>
      <c r="BZ37" s="56"/>
      <c r="CA37" s="56"/>
      <c r="CB37" s="56"/>
      <c r="CC37" s="56"/>
      <c r="CD37" s="56"/>
      <c r="CE37" s="57"/>
      <c r="CF37" s="195" t="s">
        <v>44</v>
      </c>
      <c r="CG37" s="196"/>
      <c r="CH37" s="196"/>
      <c r="CI37" s="196"/>
      <c r="CJ37" s="197"/>
      <c r="CK37" s="800"/>
      <c r="CL37" s="801"/>
      <c r="CM37" s="801"/>
      <c r="CN37" s="801"/>
      <c r="CO37" s="801"/>
      <c r="CP37" s="70" t="s">
        <v>211</v>
      </c>
      <c r="CQ37" s="802"/>
      <c r="CR37" s="802"/>
      <c r="CS37" s="802"/>
      <c r="CT37" s="803"/>
      <c r="CU37" s="804"/>
      <c r="CV37" s="804"/>
      <c r="CW37" s="804"/>
      <c r="CX37" s="804"/>
      <c r="CY37" s="804"/>
      <c r="CZ37" s="804"/>
      <c r="DA37" s="804"/>
      <c r="DB37" s="804"/>
      <c r="DC37" s="804"/>
      <c r="DD37" s="804"/>
      <c r="DE37" s="805" t="s">
        <v>44</v>
      </c>
      <c r="DF37" s="805"/>
      <c r="DG37" s="805"/>
      <c r="DH37" s="805"/>
      <c r="DI37" s="805"/>
      <c r="DJ37" s="806" t="s">
        <v>44</v>
      </c>
      <c r="DK37" s="806"/>
      <c r="DL37" s="806"/>
      <c r="DM37" s="806"/>
      <c r="DN37" s="807"/>
    </row>
    <row r="38" spans="1:118">
      <c r="A38" s="2" t="s">
        <v>80</v>
      </c>
      <c r="B38" s="3"/>
      <c r="C38" s="3"/>
      <c r="D38" s="3"/>
      <c r="E38" s="3"/>
      <c r="F38" s="3"/>
      <c r="G38" s="28"/>
      <c r="H38" s="2" t="s">
        <v>87</v>
      </c>
      <c r="I38" s="3"/>
      <c r="J38" s="3"/>
      <c r="K38" s="3"/>
      <c r="L38" s="3"/>
      <c r="M38" s="3"/>
      <c r="N38" s="3"/>
      <c r="O38" s="3"/>
      <c r="P38" s="3"/>
      <c r="Q38" s="3"/>
      <c r="R38" s="3"/>
      <c r="S38" s="400">
        <v>0.2</v>
      </c>
      <c r="T38" s="400"/>
      <c r="U38" s="3" t="s">
        <v>88</v>
      </c>
      <c r="V38" s="3"/>
      <c r="W38" s="3"/>
      <c r="X38" s="3"/>
      <c r="Y38" s="3"/>
      <c r="Z38" s="3"/>
      <c r="AA38" s="3"/>
      <c r="AB38" s="3"/>
      <c r="AC38" s="3"/>
      <c r="AD38" s="28"/>
      <c r="AF38" s="50" t="s">
        <v>165</v>
      </c>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row>
    <row r="39" spans="1:118">
      <c r="A39" s="2" t="s">
        <v>81</v>
      </c>
      <c r="B39" s="3"/>
      <c r="C39" s="3"/>
      <c r="D39" s="3"/>
      <c r="E39" s="3"/>
      <c r="F39" s="3"/>
      <c r="G39" s="28"/>
      <c r="H39" s="2" t="s">
        <v>546</v>
      </c>
      <c r="I39" s="3"/>
      <c r="J39" s="3"/>
      <c r="K39" s="3"/>
      <c r="L39" s="3"/>
      <c r="M39" s="400">
        <v>0.4</v>
      </c>
      <c r="N39" s="400"/>
      <c r="O39" s="3" t="s">
        <v>88</v>
      </c>
      <c r="P39" s="3"/>
      <c r="Q39" s="3"/>
      <c r="R39" s="3"/>
      <c r="S39" s="3"/>
      <c r="T39" s="3"/>
      <c r="U39" s="3"/>
      <c r="V39" s="3"/>
      <c r="W39" s="3"/>
      <c r="X39" s="3"/>
      <c r="Y39" s="3"/>
      <c r="Z39" s="3"/>
      <c r="AA39" s="3"/>
      <c r="AB39" s="3"/>
      <c r="AC39" s="3"/>
      <c r="AD39" s="28"/>
      <c r="AF39" s="8"/>
      <c r="AG39" s="10"/>
      <c r="AH39" s="11"/>
      <c r="AI39" s="11"/>
      <c r="AJ39" s="11"/>
      <c r="AK39" s="12"/>
      <c r="AL39" s="383" t="s">
        <v>549</v>
      </c>
      <c r="AM39" s="384"/>
      <c r="AN39" s="384"/>
      <c r="AO39" s="384"/>
      <c r="AP39" s="385"/>
      <c r="AQ39" s="383" t="s">
        <v>168</v>
      </c>
      <c r="AR39" s="384"/>
      <c r="AS39" s="384"/>
      <c r="AT39" s="384"/>
      <c r="AU39" s="385"/>
      <c r="AW39" s="8"/>
      <c r="AX39" s="8"/>
      <c r="AY39" s="383" t="s">
        <v>155</v>
      </c>
      <c r="AZ39" s="384"/>
      <c r="BA39" s="384"/>
      <c r="BB39" s="384"/>
      <c r="BC39" s="385"/>
      <c r="BD39" s="8"/>
      <c r="BE39" s="8"/>
      <c r="BF39" s="8"/>
      <c r="BG39" s="8"/>
      <c r="BH39" s="8"/>
      <c r="BI39" s="8"/>
      <c r="BJ39" s="8"/>
    </row>
    <row r="40" spans="1:118" ht="17.25" thickBot="1">
      <c r="A40" s="2" t="s">
        <v>82</v>
      </c>
      <c r="B40" s="3"/>
      <c r="C40" s="3"/>
      <c r="D40" s="3"/>
      <c r="E40" s="3"/>
      <c r="F40" s="3"/>
      <c r="G40" s="28"/>
      <c r="H40" s="2" t="s">
        <v>547</v>
      </c>
      <c r="I40" s="3"/>
      <c r="J40" s="3"/>
      <c r="K40" s="3"/>
      <c r="L40" s="3"/>
      <c r="M40" s="3"/>
      <c r="N40" s="400">
        <v>0.4</v>
      </c>
      <c r="O40" s="400"/>
      <c r="P40" s="3" t="s">
        <v>89</v>
      </c>
      <c r="Q40" s="3"/>
      <c r="R40" s="3"/>
      <c r="S40" s="3"/>
      <c r="T40" s="3"/>
      <c r="U40" s="3"/>
      <c r="V40" s="3"/>
      <c r="W40" s="3"/>
      <c r="X40" s="3"/>
      <c r="Y40" s="3"/>
      <c r="Z40" s="3"/>
      <c r="AA40" s="3"/>
      <c r="AB40" s="3"/>
      <c r="AC40" s="3"/>
      <c r="AD40" s="28"/>
      <c r="AF40" s="8"/>
      <c r="AG40" s="10" t="s">
        <v>166</v>
      </c>
      <c r="AH40" s="11"/>
      <c r="AI40" s="11"/>
      <c r="AJ40" s="11"/>
      <c r="AK40" s="12"/>
      <c r="AL40" s="189"/>
      <c r="AM40" s="190"/>
      <c r="AN40" s="190"/>
      <c r="AO40" s="384" t="s">
        <v>10</v>
      </c>
      <c r="AP40" s="385"/>
      <c r="AQ40" s="412"/>
      <c r="AR40" s="413"/>
      <c r="AS40" s="413"/>
      <c r="AT40" s="184" t="s">
        <v>10</v>
      </c>
      <c r="AU40" s="185"/>
      <c r="AW40" s="8"/>
      <c r="AX40" s="8"/>
      <c r="AY40" s="189"/>
      <c r="AZ40" s="190"/>
      <c r="BA40" s="190"/>
      <c r="BB40" s="384" t="s">
        <v>10</v>
      </c>
      <c r="BC40" s="385"/>
      <c r="BD40" s="8"/>
      <c r="BE40" s="8"/>
      <c r="BF40" s="8"/>
      <c r="BG40" s="8"/>
      <c r="BH40" s="8"/>
      <c r="BI40" s="8"/>
      <c r="BJ40" s="8"/>
    </row>
    <row r="41" spans="1:118" ht="17.25" thickBot="1">
      <c r="A41" s="2" t="s">
        <v>83</v>
      </c>
      <c r="B41" s="3"/>
      <c r="C41" s="3"/>
      <c r="D41" s="3"/>
      <c r="E41" s="3"/>
      <c r="F41" s="3"/>
      <c r="G41" s="28"/>
      <c r="H41" s="2" t="s">
        <v>90</v>
      </c>
      <c r="I41" s="3"/>
      <c r="J41" s="3"/>
      <c r="K41" s="3"/>
      <c r="L41" s="3"/>
      <c r="M41" s="3"/>
      <c r="N41" s="3"/>
      <c r="O41" s="3"/>
      <c r="P41" s="3"/>
      <c r="Q41" s="3"/>
      <c r="R41" s="3"/>
      <c r="S41" s="3"/>
      <c r="T41" s="3"/>
      <c r="U41" s="3"/>
      <c r="V41" s="3"/>
      <c r="W41" s="3"/>
      <c r="X41" s="3"/>
      <c r="Y41" s="3"/>
      <c r="Z41" s="3"/>
      <c r="AA41" s="3"/>
      <c r="AB41" s="3"/>
      <c r="AC41" s="3"/>
      <c r="AD41" s="28"/>
      <c r="AF41" s="8"/>
      <c r="AG41" s="10" t="s">
        <v>167</v>
      </c>
      <c r="AH41" s="11"/>
      <c r="AI41" s="11"/>
      <c r="AJ41" s="11"/>
      <c r="AK41" s="12"/>
      <c r="AL41" s="189"/>
      <c r="AM41" s="190"/>
      <c r="AN41" s="190"/>
      <c r="AO41" s="384" t="s">
        <v>10</v>
      </c>
      <c r="AP41" s="384"/>
      <c r="AQ41" s="163" t="s">
        <v>3</v>
      </c>
      <c r="AR41" s="186"/>
      <c r="AS41" s="186"/>
      <c r="AT41" s="187" t="s">
        <v>10</v>
      </c>
      <c r="AU41" s="188"/>
      <c r="AW41" s="8"/>
      <c r="AX41" s="8"/>
      <c r="AY41" s="8"/>
      <c r="AZ41" s="8"/>
      <c r="BA41" s="8"/>
      <c r="BB41" s="8"/>
      <c r="BC41" s="8"/>
      <c r="BD41" s="8"/>
      <c r="BE41" s="8"/>
      <c r="BF41" s="8"/>
      <c r="BG41" s="8"/>
      <c r="BH41" s="8"/>
      <c r="BI41" s="8"/>
      <c r="BJ41" s="8"/>
    </row>
    <row r="42" spans="1:118">
      <c r="BD42" s="8"/>
      <c r="BE42" s="8"/>
      <c r="BF42" s="8"/>
      <c r="BG42" s="8"/>
      <c r="BH42" s="8"/>
      <c r="BI42" s="8"/>
      <c r="BJ42" s="8"/>
    </row>
    <row r="43" spans="1:118">
      <c r="AF43" s="8" t="s">
        <v>169</v>
      </c>
      <c r="AG43" s="8"/>
      <c r="AH43" s="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row>
    <row r="44" spans="1:118">
      <c r="AF44" s="8"/>
      <c r="AG44" s="8" t="s">
        <v>170</v>
      </c>
      <c r="AH44" s="8"/>
      <c r="AI44" s="8"/>
      <c r="AJ44" s="406">
        <v>500</v>
      </c>
      <c r="AK44" s="406"/>
      <c r="AL44" s="406"/>
      <c r="AM44" s="8" t="s">
        <v>171</v>
      </c>
      <c r="AP44" s="406">
        <v>500</v>
      </c>
      <c r="AQ44" s="406"/>
      <c r="AR44" s="406"/>
      <c r="AS44" s="8" t="s">
        <v>172</v>
      </c>
      <c r="AV44" s="406">
        <v>800</v>
      </c>
      <c r="AW44" s="406"/>
      <c r="AX44" s="406"/>
      <c r="AY44" s="8" t="s">
        <v>173</v>
      </c>
      <c r="AZ44" s="8"/>
      <c r="BA44" s="8"/>
      <c r="BB44" s="8"/>
      <c r="BC44" s="8"/>
      <c r="BD44" s="8"/>
      <c r="BE44" s="8"/>
      <c r="BF44" s="8"/>
      <c r="BG44" s="8"/>
      <c r="BH44" s="8"/>
      <c r="BI44" s="8"/>
      <c r="BJ44" s="8"/>
    </row>
    <row r="45" spans="1:11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row>
    <row r="46" spans="1:118">
      <c r="AF46" s="8" t="s">
        <v>174</v>
      </c>
      <c r="AG46" s="8"/>
      <c r="AH46" s="8"/>
      <c r="AI46" s="8"/>
      <c r="AJ46" s="8"/>
      <c r="AK46" s="8"/>
      <c r="AL46" s="8"/>
      <c r="AM46" s="8"/>
      <c r="AS46" s="8"/>
      <c r="AT46" s="8"/>
      <c r="AU46" s="8"/>
      <c r="AV46" s="8"/>
      <c r="AW46" s="8"/>
      <c r="AX46" s="8"/>
      <c r="AY46" s="8"/>
      <c r="AZ46" s="8"/>
      <c r="BA46" s="8"/>
      <c r="BB46" s="8"/>
      <c r="BC46" s="8"/>
      <c r="BD46" s="8"/>
      <c r="BE46" s="8"/>
      <c r="BF46" s="8"/>
      <c r="BG46" s="8"/>
      <c r="BH46" s="8"/>
      <c r="BI46" s="8"/>
      <c r="BJ46" s="8"/>
    </row>
    <row r="47" spans="1:118">
      <c r="AF47" s="8"/>
      <c r="AG47" s="8" t="s">
        <v>175</v>
      </c>
      <c r="AH47" s="8"/>
      <c r="AI47" s="8"/>
      <c r="AJ47" s="8"/>
      <c r="AK47" s="8"/>
      <c r="AL47" s="8"/>
      <c r="AM47" s="8"/>
    </row>
  </sheetData>
  <sheetProtection algorithmName="SHA-512" hashValue="gQu40dldYMXimH+Ze6Rf6skZdKgFNFZFUBreDBSuy0/GfUvuTMV5ovS6bZf5pzDp1zAiIwPXf8sG5tjM37ubfw==" saltValue="gGp3Fz37mTOvH6WhRg1BMw==" spinCount="100000" sheet="1" objects="1" scenarios="1"/>
  <mergeCells count="331">
    <mergeCell ref="CV1:CY1"/>
    <mergeCell ref="CF2:CJ2"/>
    <mergeCell ref="CK2:CO2"/>
    <mergeCell ref="CP2:CT2"/>
    <mergeCell ref="CU2:CY2"/>
    <mergeCell ref="CZ2:DD2"/>
    <mergeCell ref="DE2:DI2"/>
    <mergeCell ref="DJ2:DN2"/>
    <mergeCell ref="BK4:BK6"/>
    <mergeCell ref="CF4:CJ4"/>
    <mergeCell ref="CK4:CO4"/>
    <mergeCell ref="CQ4:CT4"/>
    <mergeCell ref="CU4:CY4"/>
    <mergeCell ref="CZ4:DD4"/>
    <mergeCell ref="DE4:DI4"/>
    <mergeCell ref="DJ4:DN4"/>
    <mergeCell ref="DE5:DI5"/>
    <mergeCell ref="DJ5:DN5"/>
    <mergeCell ref="AQ6:AR6"/>
    <mergeCell ref="CG6:CJ6"/>
    <mergeCell ref="CK6:CO6"/>
    <mergeCell ref="CP6:CT6"/>
    <mergeCell ref="CU6:CY6"/>
    <mergeCell ref="CZ6:DD6"/>
    <mergeCell ref="DE6:DI6"/>
    <mergeCell ref="DJ6:DN6"/>
    <mergeCell ref="AQ5:AR5"/>
    <mergeCell ref="CF5:CJ5"/>
    <mergeCell ref="CK5:CO5"/>
    <mergeCell ref="CP5:CT5"/>
    <mergeCell ref="CU5:CY5"/>
    <mergeCell ref="CZ5:DD5"/>
    <mergeCell ref="AQ8:AR8"/>
    <mergeCell ref="AZ8:BC8"/>
    <mergeCell ref="CF8:CJ8"/>
    <mergeCell ref="CK8:CO8"/>
    <mergeCell ref="CP8:CT8"/>
    <mergeCell ref="CU8:CY8"/>
    <mergeCell ref="CZ8:DD8"/>
    <mergeCell ref="DE8:DI8"/>
    <mergeCell ref="BF7:BI7"/>
    <mergeCell ref="CF7:CJ7"/>
    <mergeCell ref="CK7:CO7"/>
    <mergeCell ref="CQ7:CT7"/>
    <mergeCell ref="CU7:CY7"/>
    <mergeCell ref="CZ7:DD7"/>
    <mergeCell ref="DJ8:DN8"/>
    <mergeCell ref="CG9:CJ9"/>
    <mergeCell ref="CK9:CO9"/>
    <mergeCell ref="CP9:CT9"/>
    <mergeCell ref="CU9:CY9"/>
    <mergeCell ref="CZ9:DD9"/>
    <mergeCell ref="DF9:DI9"/>
    <mergeCell ref="DJ9:DN9"/>
    <mergeCell ref="DE7:DI7"/>
    <mergeCell ref="DJ7:DN7"/>
    <mergeCell ref="DE10:DI10"/>
    <mergeCell ref="DJ10:DN10"/>
    <mergeCell ref="Z11:AD11"/>
    <mergeCell ref="CF11:CJ11"/>
    <mergeCell ref="CK11:CO11"/>
    <mergeCell ref="CP11:CT11"/>
    <mergeCell ref="CU11:CY11"/>
    <mergeCell ref="CZ11:DD11"/>
    <mergeCell ref="DE11:DI11"/>
    <mergeCell ref="DJ11:DN11"/>
    <mergeCell ref="Z10:AD10"/>
    <mergeCell ref="CG10:CJ10"/>
    <mergeCell ref="CK10:CO10"/>
    <mergeCell ref="CP10:CT10"/>
    <mergeCell ref="CU10:CY10"/>
    <mergeCell ref="CZ10:DD10"/>
    <mergeCell ref="DE12:DI12"/>
    <mergeCell ref="DJ12:DN12"/>
    <mergeCell ref="Z13:AD13"/>
    <mergeCell ref="CF13:CJ13"/>
    <mergeCell ref="CK13:CO13"/>
    <mergeCell ref="CP13:CT13"/>
    <mergeCell ref="CU13:CY13"/>
    <mergeCell ref="CZ13:DD13"/>
    <mergeCell ref="DE13:DI13"/>
    <mergeCell ref="DJ13:DN13"/>
    <mergeCell ref="Z12:AD12"/>
    <mergeCell ref="CF12:CJ12"/>
    <mergeCell ref="CK12:CO12"/>
    <mergeCell ref="CP12:CT12"/>
    <mergeCell ref="CV12:CY12"/>
    <mergeCell ref="CZ12:DD12"/>
    <mergeCell ref="CZ15:DD15"/>
    <mergeCell ref="DE15:DI15"/>
    <mergeCell ref="DJ15:DN15"/>
    <mergeCell ref="DA14:DD14"/>
    <mergeCell ref="DE14:DI14"/>
    <mergeCell ref="DJ14:DN14"/>
    <mergeCell ref="Z15:AD15"/>
    <mergeCell ref="AM15:AP15"/>
    <mergeCell ref="AQ15:AT15"/>
    <mergeCell ref="AU15:AX15"/>
    <mergeCell ref="AY15:BB15"/>
    <mergeCell ref="BC15:BF15"/>
    <mergeCell ref="CG15:CJ15"/>
    <mergeCell ref="Z14:AD14"/>
    <mergeCell ref="AP14:AQ14"/>
    <mergeCell ref="CF14:CJ14"/>
    <mergeCell ref="CK14:CO14"/>
    <mergeCell ref="CQ14:CT14"/>
    <mergeCell ref="CU14:CY14"/>
    <mergeCell ref="AA16:AC16"/>
    <mergeCell ref="AI16:AJ16"/>
    <mergeCell ref="AK16:AL16"/>
    <mergeCell ref="AM16:AN16"/>
    <mergeCell ref="AO16:AP16"/>
    <mergeCell ref="AQ16:AR16"/>
    <mergeCell ref="CK15:CO15"/>
    <mergeCell ref="CP15:CT15"/>
    <mergeCell ref="CU15:CY15"/>
    <mergeCell ref="CZ16:DD16"/>
    <mergeCell ref="DF16:DI16"/>
    <mergeCell ref="DJ16:DN16"/>
    <mergeCell ref="AS16:AT16"/>
    <mergeCell ref="AU16:AX16"/>
    <mergeCell ref="BA16:BB16"/>
    <mergeCell ref="BC16:BD16"/>
    <mergeCell ref="BE16:BF16"/>
    <mergeCell ref="CF16:CJ16"/>
    <mergeCell ref="AI17:AJ17"/>
    <mergeCell ref="AK17:AL17"/>
    <mergeCell ref="AM17:AN17"/>
    <mergeCell ref="AO17:AP17"/>
    <mergeCell ref="AQ17:AR17"/>
    <mergeCell ref="AS17:AT17"/>
    <mergeCell ref="CK16:CO16"/>
    <mergeCell ref="CP16:CT16"/>
    <mergeCell ref="CU16:CY16"/>
    <mergeCell ref="CK17:CO17"/>
    <mergeCell ref="CP17:CT17"/>
    <mergeCell ref="CU17:CY17"/>
    <mergeCell ref="CZ17:DD17"/>
    <mergeCell ref="DE17:DI17"/>
    <mergeCell ref="DJ17:DN17"/>
    <mergeCell ref="AU17:AX17"/>
    <mergeCell ref="AY17:AZ17"/>
    <mergeCell ref="BA17:BB17"/>
    <mergeCell ref="BC17:BD17"/>
    <mergeCell ref="BE17:BF17"/>
    <mergeCell ref="CF17:CJ17"/>
    <mergeCell ref="R18:S18"/>
    <mergeCell ref="BK19:BK21"/>
    <mergeCell ref="CF19:CJ19"/>
    <mergeCell ref="CK19:CO19"/>
    <mergeCell ref="CP19:CT19"/>
    <mergeCell ref="CU19:CY19"/>
    <mergeCell ref="Z21:AD21"/>
    <mergeCell ref="AP21:AQ21"/>
    <mergeCell ref="CF21:CJ21"/>
    <mergeCell ref="CK21:CO21"/>
    <mergeCell ref="CQ21:CT21"/>
    <mergeCell ref="CU21:CY21"/>
    <mergeCell ref="CZ19:DD19"/>
    <mergeCell ref="DE19:DI19"/>
    <mergeCell ref="DK19:DN19"/>
    <mergeCell ref="CG20:CJ20"/>
    <mergeCell ref="CK20:CO20"/>
    <mergeCell ref="CP20:CT20"/>
    <mergeCell ref="CU20:CY20"/>
    <mergeCell ref="CZ20:DD20"/>
    <mergeCell ref="DE20:DI20"/>
    <mergeCell ref="DJ20:DN20"/>
    <mergeCell ref="CZ21:DD21"/>
    <mergeCell ref="DE21:DI21"/>
    <mergeCell ref="DJ21:DN21"/>
    <mergeCell ref="F22:G22"/>
    <mergeCell ref="Z22:AD22"/>
    <mergeCell ref="CF22:CJ22"/>
    <mergeCell ref="CK22:CO22"/>
    <mergeCell ref="CP22:CT22"/>
    <mergeCell ref="CU22:CY22"/>
    <mergeCell ref="CZ22:DD22"/>
    <mergeCell ref="DF22:DI22"/>
    <mergeCell ref="DJ22:DN22"/>
    <mergeCell ref="N23:O23"/>
    <mergeCell ref="V23:W23"/>
    <mergeCell ref="Z23:AD23"/>
    <mergeCell ref="CG23:CJ23"/>
    <mergeCell ref="CK23:CO23"/>
    <mergeCell ref="CP23:CT23"/>
    <mergeCell ref="CU23:CY23"/>
    <mergeCell ref="CZ23:DD23"/>
    <mergeCell ref="DE23:DI23"/>
    <mergeCell ref="DJ23:DN23"/>
    <mergeCell ref="Z24:AD24"/>
    <mergeCell ref="AF24:AF26"/>
    <mergeCell ref="CF24:CJ24"/>
    <mergeCell ref="CK24:CO24"/>
    <mergeCell ref="CP24:CT24"/>
    <mergeCell ref="CV24:CY24"/>
    <mergeCell ref="CZ24:DD24"/>
    <mergeCell ref="DE24:DI24"/>
    <mergeCell ref="DJ24:DN24"/>
    <mergeCell ref="DE26:DI26"/>
    <mergeCell ref="DJ26:DN26"/>
    <mergeCell ref="F25:G25"/>
    <mergeCell ref="Z25:AD25"/>
    <mergeCell ref="CG25:CJ25"/>
    <mergeCell ref="CK25:CO25"/>
    <mergeCell ref="CP25:CT25"/>
    <mergeCell ref="CU25:CY25"/>
    <mergeCell ref="CZ25:DD25"/>
    <mergeCell ref="DE25:DI25"/>
    <mergeCell ref="DJ25:DN25"/>
    <mergeCell ref="N26:O26"/>
    <mergeCell ref="V26:W26"/>
    <mergeCell ref="Z26:AD26"/>
    <mergeCell ref="BN26:BN29"/>
    <mergeCell ref="CF26:CJ26"/>
    <mergeCell ref="CK26:CO26"/>
    <mergeCell ref="CQ26:CT26"/>
    <mergeCell ref="CU26:CY26"/>
    <mergeCell ref="CZ26:DD26"/>
    <mergeCell ref="Z27:AD27"/>
    <mergeCell ref="AU27:AV27"/>
    <mergeCell ref="CG27:CJ27"/>
    <mergeCell ref="CK27:CO27"/>
    <mergeCell ref="CP27:CT27"/>
    <mergeCell ref="CU27:CY27"/>
    <mergeCell ref="CZ27:DD27"/>
    <mergeCell ref="DE27:DI27"/>
    <mergeCell ref="DJ27:DN27"/>
    <mergeCell ref="N28:O28"/>
    <mergeCell ref="Z28:AD28"/>
    <mergeCell ref="CF28:CJ28"/>
    <mergeCell ref="CK28:CO28"/>
    <mergeCell ref="CP28:CT28"/>
    <mergeCell ref="CU28:CY28"/>
    <mergeCell ref="CZ28:DD28"/>
    <mergeCell ref="DE28:DI28"/>
    <mergeCell ref="AL30:AN30"/>
    <mergeCell ref="AO30:AP30"/>
    <mergeCell ref="AR30:AS30"/>
    <mergeCell ref="AT30:AU30"/>
    <mergeCell ref="AV30:AX30"/>
    <mergeCell ref="AY30:AZ30"/>
    <mergeCell ref="CF30:CJ30"/>
    <mergeCell ref="DJ28:DN28"/>
    <mergeCell ref="N29:O29"/>
    <mergeCell ref="V29:W29"/>
    <mergeCell ref="Z29:AD29"/>
    <mergeCell ref="AQ29:AU29"/>
    <mergeCell ref="AV29:AZ29"/>
    <mergeCell ref="CF29:CJ29"/>
    <mergeCell ref="CK29:CO29"/>
    <mergeCell ref="CP29:CT29"/>
    <mergeCell ref="CU29:CY29"/>
    <mergeCell ref="AV31:AX31"/>
    <mergeCell ref="AY31:AZ31"/>
    <mergeCell ref="CK30:CO30"/>
    <mergeCell ref="CP30:CT30"/>
    <mergeCell ref="CU30:CY30"/>
    <mergeCell ref="CZ30:DD30"/>
    <mergeCell ref="DE30:DI30"/>
    <mergeCell ref="DJ30:DN30"/>
    <mergeCell ref="CZ29:DD29"/>
    <mergeCell ref="DE29:DI29"/>
    <mergeCell ref="DJ29:DN29"/>
    <mergeCell ref="A33:G33"/>
    <mergeCell ref="CF33:CJ33"/>
    <mergeCell ref="CL33:CO33"/>
    <mergeCell ref="CP33:CT33"/>
    <mergeCell ref="CU33:CY33"/>
    <mergeCell ref="DA33:DD33"/>
    <mergeCell ref="DJ31:DN31"/>
    <mergeCell ref="CF32:CJ32"/>
    <mergeCell ref="CK32:CO32"/>
    <mergeCell ref="CP32:CT32"/>
    <mergeCell ref="CU32:CY32"/>
    <mergeCell ref="CZ32:DD32"/>
    <mergeCell ref="DE32:DI32"/>
    <mergeCell ref="DJ32:DN32"/>
    <mergeCell ref="CG31:CJ31"/>
    <mergeCell ref="CK31:CO31"/>
    <mergeCell ref="CP31:CT31"/>
    <mergeCell ref="CU31:CY31"/>
    <mergeCell ref="CZ31:DD31"/>
    <mergeCell ref="DE31:DI31"/>
    <mergeCell ref="AL31:AN31"/>
    <mergeCell ref="AO31:AP31"/>
    <mergeCell ref="AQ31:AS31"/>
    <mergeCell ref="AT31:AU31"/>
    <mergeCell ref="DE33:DI33"/>
    <mergeCell ref="DJ33:DN33"/>
    <mergeCell ref="AF34:AF36"/>
    <mergeCell ref="CF34:CJ34"/>
    <mergeCell ref="CL34:CO34"/>
    <mergeCell ref="CP34:CT34"/>
    <mergeCell ref="CU34:CY34"/>
    <mergeCell ref="CZ34:DD34"/>
    <mergeCell ref="DE34:DI34"/>
    <mergeCell ref="DJ34:DN34"/>
    <mergeCell ref="DJ36:DN36"/>
    <mergeCell ref="CF37:CJ37"/>
    <mergeCell ref="CK37:CO37"/>
    <mergeCell ref="CQ37:CT37"/>
    <mergeCell ref="CU37:CY37"/>
    <mergeCell ref="CZ37:DD37"/>
    <mergeCell ref="DE37:DI37"/>
    <mergeCell ref="DJ37:DN37"/>
    <mergeCell ref="CF36:CJ36"/>
    <mergeCell ref="CK36:CO36"/>
    <mergeCell ref="CP36:CT36"/>
    <mergeCell ref="CU36:CY36"/>
    <mergeCell ref="CZ36:DD36"/>
    <mergeCell ref="DF36:DI36"/>
    <mergeCell ref="S38:T38"/>
    <mergeCell ref="M39:N39"/>
    <mergeCell ref="AL39:AP39"/>
    <mergeCell ref="AQ39:AU39"/>
    <mergeCell ref="AY39:BC39"/>
    <mergeCell ref="N40:O40"/>
    <mergeCell ref="AL40:AN40"/>
    <mergeCell ref="AO40:AP40"/>
    <mergeCell ref="AQ40:AS40"/>
    <mergeCell ref="AT40:AU40"/>
    <mergeCell ref="AJ44:AL44"/>
    <mergeCell ref="AP44:AR44"/>
    <mergeCell ref="AV44:AX44"/>
    <mergeCell ref="AY40:BA40"/>
    <mergeCell ref="BB40:BC40"/>
    <mergeCell ref="AL41:AN41"/>
    <mergeCell ref="AO41:AP41"/>
    <mergeCell ref="AR41:AS41"/>
    <mergeCell ref="AT41:AU41"/>
  </mergeCells>
  <phoneticPr fontId="7"/>
  <pageMargins left="0.51181102362204722" right="0.31496062992125984" top="0.55118110236220474" bottom="0.15748031496062992"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36AA21-60BF-4E4A-A0F0-813F04E2FC74}">
  <dimension ref="A1:DZ58"/>
  <sheetViews>
    <sheetView view="pageBreakPreview" zoomScale="70" zoomScaleNormal="100" zoomScaleSheetLayoutView="70" workbookViewId="0">
      <selection activeCell="CA46" sqref="CA46"/>
    </sheetView>
  </sheetViews>
  <sheetFormatPr defaultColWidth="9" defaultRowHeight="16.5"/>
  <cols>
    <col min="1" max="21" width="2.75" style="1" customWidth="1"/>
    <col min="22" max="22" width="1.5" style="1" customWidth="1"/>
    <col min="23" max="32" width="2.75" style="1" customWidth="1"/>
    <col min="33" max="33" width="1.375" style="1" customWidth="1"/>
    <col min="34" max="34" width="0.75" style="1" customWidth="1"/>
    <col min="35" max="66" width="2.75" style="1" customWidth="1"/>
    <col min="67" max="67" width="0.5" style="1" customWidth="1"/>
    <col min="68" max="184" width="2.75" style="1" customWidth="1"/>
    <col min="185" max="185" width="0.75" style="1" customWidth="1"/>
    <col min="186" max="187" width="3.125" style="1" customWidth="1"/>
    <col min="188" max="190" width="2.75" style="1" customWidth="1"/>
    <col min="191" max="192" width="3.125" style="1" customWidth="1"/>
    <col min="193" max="195" width="2.75" style="1" customWidth="1"/>
    <col min="196" max="197" width="3.125" style="1" customWidth="1"/>
    <col min="198" max="200" width="2.75" style="1" customWidth="1"/>
    <col min="201" max="202" width="3.125" style="1" customWidth="1"/>
    <col min="203" max="205" width="2.75" style="1" customWidth="1"/>
    <col min="206" max="207" width="3.125" style="1" customWidth="1"/>
    <col min="208" max="210" width="2.75" style="1" customWidth="1"/>
    <col min="211" max="212" width="3.125" style="1" customWidth="1"/>
    <col min="213" max="215" width="2.75" style="1" customWidth="1"/>
    <col min="216" max="216" width="0.375" style="1" customWidth="1"/>
    <col min="217" max="230" width="2.75" style="1" customWidth="1"/>
    <col min="231" max="16384" width="9" style="1"/>
  </cols>
  <sheetData>
    <row r="1" spans="1:130" ht="15.95" customHeight="1">
      <c r="A1" s="1" t="s">
        <v>213</v>
      </c>
      <c r="AI1" s="8" t="s">
        <v>8</v>
      </c>
      <c r="AJ1" s="8"/>
      <c r="AK1" s="20"/>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P1" s="8" t="s">
        <v>13</v>
      </c>
      <c r="CR1" s="13"/>
      <c r="CS1" s="13"/>
      <c r="CT1" s="13"/>
      <c r="CU1" s="13"/>
      <c r="CV1" s="13"/>
      <c r="CW1" s="13"/>
      <c r="CX1" s="13"/>
      <c r="CY1" s="13"/>
      <c r="CZ1" s="13"/>
      <c r="DA1" s="13"/>
      <c r="DB1" s="13"/>
      <c r="DC1" s="13"/>
      <c r="DD1" s="13"/>
      <c r="DE1" s="13"/>
      <c r="DF1" s="13"/>
      <c r="DG1" s="13"/>
      <c r="DH1" s="13"/>
      <c r="DI1" s="13"/>
      <c r="DJ1" s="13"/>
      <c r="DK1" s="13"/>
      <c r="DL1" s="13"/>
      <c r="DM1" s="13"/>
      <c r="DN1" s="13"/>
      <c r="DO1" s="13"/>
      <c r="DP1" s="13"/>
      <c r="DQ1" s="13"/>
      <c r="DR1" s="13"/>
      <c r="DS1" s="13"/>
      <c r="DT1" s="13"/>
      <c r="DU1" s="13"/>
      <c r="DV1" s="13"/>
      <c r="DW1" s="13"/>
      <c r="DX1" s="13"/>
      <c r="DY1" s="13"/>
      <c r="DZ1" s="13"/>
    </row>
    <row r="2" spans="1:130" ht="15.95" customHeight="1">
      <c r="A2" s="1" t="s">
        <v>215</v>
      </c>
      <c r="AI2" s="8" t="s">
        <v>273</v>
      </c>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P2" s="1" t="s">
        <v>302</v>
      </c>
      <c r="CV2" s="1" t="s">
        <v>304</v>
      </c>
      <c r="DR2" s="13"/>
      <c r="DS2" s="13"/>
      <c r="DT2" s="13"/>
      <c r="DU2" s="13"/>
      <c r="DV2" s="13"/>
      <c r="DW2" s="13"/>
      <c r="DX2" s="13"/>
      <c r="DY2" s="13"/>
      <c r="DZ2" s="13"/>
    </row>
    <row r="3" spans="1:130" ht="15.95" customHeight="1" thickBot="1">
      <c r="A3" s="1" t="s">
        <v>214</v>
      </c>
      <c r="T3" s="19"/>
      <c r="U3" s="19"/>
      <c r="V3" s="19"/>
      <c r="AI3" s="21" t="s">
        <v>274</v>
      </c>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P3" s="1" t="s">
        <v>305</v>
      </c>
      <c r="CV3" s="1" t="s">
        <v>303</v>
      </c>
      <c r="CW3" s="13"/>
      <c r="CX3" s="13"/>
      <c r="CY3" s="13"/>
      <c r="CZ3" s="13"/>
      <c r="DA3" s="13"/>
      <c r="DB3" s="13"/>
      <c r="DC3" s="13"/>
      <c r="DD3" s="13"/>
      <c r="DE3" s="13"/>
      <c r="DF3" s="13"/>
      <c r="DG3" s="13"/>
      <c r="DH3" s="13"/>
      <c r="DI3" s="13"/>
      <c r="DJ3" s="13"/>
      <c r="DK3" s="13"/>
      <c r="DL3" s="13"/>
      <c r="DM3" s="13"/>
      <c r="DN3" s="13"/>
      <c r="DO3" s="13"/>
      <c r="DP3" s="13"/>
      <c r="DQ3" s="13"/>
      <c r="DR3" s="13"/>
      <c r="DS3" s="13"/>
      <c r="DT3" s="13"/>
      <c r="DU3" s="13"/>
      <c r="DV3" s="13"/>
      <c r="DW3" s="13"/>
      <c r="DX3" s="13"/>
      <c r="DY3" s="13"/>
      <c r="DZ3" s="13"/>
    </row>
    <row r="4" spans="1:130" ht="15.95" customHeight="1">
      <c r="A4" s="1" t="s">
        <v>216</v>
      </c>
      <c r="O4" s="19"/>
      <c r="AI4" s="21" t="s">
        <v>275</v>
      </c>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3"/>
      <c r="BQ4" s="55"/>
      <c r="BR4" s="54"/>
      <c r="BS4" s="54"/>
      <c r="BT4" s="54"/>
      <c r="BU4" s="54"/>
      <c r="BV4" s="54"/>
      <c r="BW4" s="54"/>
      <c r="BX4" s="99"/>
      <c r="BY4" s="53" t="s">
        <v>316</v>
      </c>
      <c r="BZ4" s="54"/>
      <c r="CA4" s="54"/>
      <c r="CB4" s="54"/>
      <c r="CC4" s="54"/>
      <c r="CD4" s="54"/>
      <c r="CE4" s="54"/>
      <c r="CF4" s="54"/>
      <c r="CG4" s="54"/>
      <c r="CH4" s="54"/>
      <c r="CI4" s="54"/>
      <c r="CJ4" s="54"/>
      <c r="CK4" s="54"/>
      <c r="CL4" s="54"/>
      <c r="CM4" s="99"/>
      <c r="CN4" s="53" t="s">
        <v>317</v>
      </c>
      <c r="CO4" s="54"/>
      <c r="CP4" s="54"/>
      <c r="CQ4" s="54"/>
      <c r="CR4" s="54"/>
      <c r="CS4" s="85"/>
      <c r="CT4" s="100"/>
      <c r="CU4" s="100"/>
      <c r="CV4" s="100"/>
      <c r="CW4" s="100"/>
      <c r="CX4" s="100"/>
      <c r="CY4" s="101"/>
      <c r="CZ4" s="102" t="s">
        <v>318</v>
      </c>
      <c r="DA4" s="100"/>
      <c r="DB4" s="100"/>
      <c r="DC4" s="100"/>
      <c r="DD4" s="100"/>
      <c r="DE4" s="100"/>
      <c r="DF4" s="100"/>
      <c r="DG4" s="72"/>
      <c r="DI4" s="13" t="s">
        <v>306</v>
      </c>
      <c r="DJ4" s="13"/>
      <c r="DK4" s="13"/>
      <c r="DL4" s="13"/>
      <c r="DM4" s="13"/>
      <c r="DN4" s="13"/>
      <c r="DO4" s="13"/>
      <c r="DP4" s="13"/>
      <c r="DQ4" s="13"/>
      <c r="DR4" s="13"/>
      <c r="DS4" s="13"/>
      <c r="DT4" s="13"/>
      <c r="DU4" s="13"/>
      <c r="DV4" s="13"/>
      <c r="DW4" s="13"/>
      <c r="DX4" s="13"/>
      <c r="DY4" s="13"/>
      <c r="DZ4" s="13"/>
    </row>
    <row r="5" spans="1:130" ht="15.95" customHeight="1">
      <c r="A5" s="1" t="s">
        <v>267</v>
      </c>
      <c r="P5" s="19"/>
      <c r="AB5" s="1" t="s">
        <v>217</v>
      </c>
      <c r="AI5" s="21"/>
      <c r="AJ5" s="8"/>
      <c r="AK5" s="20"/>
      <c r="AL5" s="8"/>
      <c r="AN5" s="8"/>
      <c r="AO5" s="8"/>
      <c r="AP5" s="8"/>
      <c r="AQ5" s="8"/>
      <c r="AR5" s="8"/>
      <c r="AS5" s="8"/>
      <c r="AT5" s="82"/>
      <c r="AU5" s="82"/>
      <c r="AV5" s="8"/>
      <c r="AW5" s="8"/>
      <c r="AX5" s="8"/>
      <c r="AY5" s="8"/>
      <c r="AZ5" s="8"/>
      <c r="BA5" s="8"/>
      <c r="BB5" s="8"/>
      <c r="BC5" s="8"/>
      <c r="BD5" s="8"/>
      <c r="BE5" s="8"/>
      <c r="BF5" s="8"/>
      <c r="BG5" s="8"/>
      <c r="BH5" s="8"/>
      <c r="BI5" s="8"/>
      <c r="BJ5" s="8"/>
      <c r="BK5" s="8"/>
      <c r="BL5" s="8"/>
      <c r="BM5" s="8"/>
      <c r="BN5" s="83"/>
      <c r="BQ5" s="554" t="s">
        <v>307</v>
      </c>
      <c r="BR5" s="402"/>
      <c r="BS5" s="402"/>
      <c r="BT5" s="402"/>
      <c r="BU5" s="402"/>
      <c r="BV5" s="548" t="s">
        <v>253</v>
      </c>
      <c r="BW5" s="549"/>
      <c r="BX5" s="550"/>
      <c r="BY5" s="547" t="s">
        <v>312</v>
      </c>
      <c r="BZ5" s="547"/>
      <c r="CA5" s="547"/>
      <c r="CB5" s="538" t="s">
        <v>315</v>
      </c>
      <c r="CC5" s="539"/>
      <c r="CD5" s="539"/>
      <c r="CE5" s="540"/>
      <c r="CF5" s="544" t="s">
        <v>308</v>
      </c>
      <c r="CG5" s="544"/>
      <c r="CH5" s="544"/>
      <c r="CI5" s="544"/>
      <c r="CJ5" s="538" t="s">
        <v>551</v>
      </c>
      <c r="CK5" s="539"/>
      <c r="CL5" s="539"/>
      <c r="CM5" s="540"/>
      <c r="CN5" s="542" t="s">
        <v>552</v>
      </c>
      <c r="CO5" s="542"/>
      <c r="CP5" s="542"/>
      <c r="CQ5" s="542"/>
      <c r="CR5" s="538" t="s">
        <v>553</v>
      </c>
      <c r="CS5" s="539"/>
      <c r="CT5" s="539"/>
      <c r="CU5" s="540"/>
      <c r="CV5" s="542" t="s">
        <v>554</v>
      </c>
      <c r="CW5" s="542"/>
      <c r="CX5" s="542"/>
      <c r="CY5" s="542"/>
      <c r="CZ5" s="538" t="s">
        <v>555</v>
      </c>
      <c r="DA5" s="539"/>
      <c r="DB5" s="539"/>
      <c r="DC5" s="540"/>
      <c r="DD5" s="542" t="s">
        <v>556</v>
      </c>
      <c r="DE5" s="542"/>
      <c r="DF5" s="542"/>
      <c r="DG5" s="545"/>
      <c r="DH5" s="13"/>
      <c r="DI5" s="13"/>
      <c r="DJ5" s="13"/>
      <c r="DK5" s="13"/>
      <c r="DL5" s="13"/>
      <c r="DM5" s="13"/>
      <c r="DN5" s="13"/>
      <c r="DO5" s="13"/>
      <c r="DP5" s="13"/>
      <c r="DQ5" s="13"/>
      <c r="DR5" s="13"/>
      <c r="DS5" s="13"/>
      <c r="DT5" s="13"/>
      <c r="DU5" s="13"/>
      <c r="DV5" s="13"/>
      <c r="DW5" s="13"/>
      <c r="DX5" s="13"/>
      <c r="DY5" s="13"/>
      <c r="DZ5" s="13"/>
    </row>
    <row r="6" spans="1:130" ht="15.95" customHeight="1" thickBot="1">
      <c r="AI6" s="21" t="s">
        <v>276</v>
      </c>
      <c r="AJ6" s="21"/>
      <c r="AK6" s="21"/>
      <c r="AL6" s="8"/>
      <c r="AM6" s="8"/>
      <c r="AN6" s="8"/>
      <c r="AO6" s="8"/>
      <c r="AP6" s="8"/>
      <c r="AQ6" s="8"/>
      <c r="AR6" s="8"/>
      <c r="AS6" s="8"/>
      <c r="AT6" s="82"/>
      <c r="AU6" s="82"/>
      <c r="AV6" s="8"/>
      <c r="AW6" s="8"/>
      <c r="AX6" s="8"/>
      <c r="AY6" s="8"/>
      <c r="AZ6" s="8"/>
      <c r="BA6" s="8"/>
      <c r="BB6" s="8"/>
      <c r="BC6" s="8"/>
      <c r="BD6" s="8"/>
      <c r="BE6" s="8"/>
      <c r="BF6" s="8"/>
      <c r="BG6" s="8"/>
      <c r="BH6" s="8"/>
      <c r="BI6" s="8"/>
      <c r="BJ6" s="8"/>
      <c r="BK6" s="8"/>
      <c r="BL6" s="8"/>
      <c r="BM6" s="8"/>
      <c r="BN6" s="83"/>
      <c r="BQ6" s="554"/>
      <c r="BR6" s="402"/>
      <c r="BS6" s="402"/>
      <c r="BT6" s="402"/>
      <c r="BU6" s="402"/>
      <c r="BV6" s="551"/>
      <c r="BW6" s="552"/>
      <c r="BX6" s="553"/>
      <c r="BY6" s="547"/>
      <c r="BZ6" s="547"/>
      <c r="CA6" s="547"/>
      <c r="CB6" s="541"/>
      <c r="CC6" s="542"/>
      <c r="CD6" s="542"/>
      <c r="CE6" s="543"/>
      <c r="CF6" s="544"/>
      <c r="CG6" s="544"/>
      <c r="CH6" s="544"/>
      <c r="CI6" s="544"/>
      <c r="CJ6" s="541"/>
      <c r="CK6" s="542"/>
      <c r="CL6" s="542"/>
      <c r="CM6" s="543"/>
      <c r="CN6" s="542"/>
      <c r="CO6" s="542"/>
      <c r="CP6" s="542"/>
      <c r="CQ6" s="542"/>
      <c r="CR6" s="541"/>
      <c r="CS6" s="542"/>
      <c r="CT6" s="542"/>
      <c r="CU6" s="543"/>
      <c r="CV6" s="542"/>
      <c r="CW6" s="542"/>
      <c r="CX6" s="542"/>
      <c r="CY6" s="542"/>
      <c r="CZ6" s="541"/>
      <c r="DA6" s="542"/>
      <c r="DB6" s="542"/>
      <c r="DC6" s="543"/>
      <c r="DD6" s="542"/>
      <c r="DE6" s="542"/>
      <c r="DF6" s="542"/>
      <c r="DG6" s="545"/>
      <c r="DH6" s="13"/>
      <c r="DI6" s="13"/>
      <c r="DJ6" s="13"/>
      <c r="DK6" s="13"/>
      <c r="DL6" s="13"/>
      <c r="DM6" s="13"/>
      <c r="DN6" s="13"/>
      <c r="DO6" s="13"/>
      <c r="DP6" s="13"/>
      <c r="DQ6" s="13"/>
      <c r="DR6" s="13"/>
      <c r="DS6" s="13"/>
      <c r="DT6" s="13"/>
      <c r="DU6" s="13"/>
      <c r="DV6" s="13"/>
      <c r="DW6" s="13"/>
      <c r="DX6" s="13"/>
      <c r="DY6" s="13"/>
      <c r="DZ6" s="13"/>
    </row>
    <row r="7" spans="1:130" ht="15.95" customHeight="1">
      <c r="A7" s="1" t="s">
        <v>218</v>
      </c>
      <c r="AI7" s="689" t="s">
        <v>277</v>
      </c>
      <c r="AJ7" s="690"/>
      <c r="AK7" s="690"/>
      <c r="AL7" s="690"/>
      <c r="AM7" s="690"/>
      <c r="AN7" s="691"/>
      <c r="AO7" s="692" t="s">
        <v>278</v>
      </c>
      <c r="AP7" s="693"/>
      <c r="AQ7" s="693"/>
      <c r="AR7" s="693"/>
      <c r="AS7" s="693"/>
      <c r="AT7" s="693"/>
      <c r="AU7" s="693"/>
      <c r="AV7" s="693"/>
      <c r="AW7" s="693"/>
      <c r="AX7" s="693"/>
      <c r="AY7" s="693"/>
      <c r="AZ7" s="693"/>
      <c r="BA7" s="693"/>
      <c r="BB7" s="693"/>
      <c r="BC7" s="693"/>
      <c r="BD7" s="693"/>
      <c r="BE7" s="693"/>
      <c r="BF7" s="693"/>
      <c r="BG7" s="693"/>
      <c r="BH7" s="693"/>
      <c r="BI7" s="693"/>
      <c r="BJ7" s="693"/>
      <c r="BK7" s="693"/>
      <c r="BL7" s="693"/>
      <c r="BM7" s="693"/>
      <c r="BN7" s="694"/>
      <c r="BQ7" s="554"/>
      <c r="BR7" s="402"/>
      <c r="BS7" s="402"/>
      <c r="BT7" s="402"/>
      <c r="BU7" s="402"/>
      <c r="BV7" s="551"/>
      <c r="BW7" s="552"/>
      <c r="BX7" s="553"/>
      <c r="BY7" s="547"/>
      <c r="BZ7" s="547"/>
      <c r="CA7" s="547"/>
      <c r="CB7" s="541"/>
      <c r="CC7" s="542"/>
      <c r="CD7" s="542"/>
      <c r="CE7" s="543"/>
      <c r="CF7" s="544"/>
      <c r="CG7" s="544"/>
      <c r="CH7" s="544"/>
      <c r="CI7" s="544"/>
      <c r="CJ7" s="541"/>
      <c r="CK7" s="542"/>
      <c r="CL7" s="542"/>
      <c r="CM7" s="543"/>
      <c r="CN7" s="542"/>
      <c r="CO7" s="542"/>
      <c r="CP7" s="542"/>
      <c r="CQ7" s="542"/>
      <c r="CR7" s="541"/>
      <c r="CS7" s="542"/>
      <c r="CT7" s="542"/>
      <c r="CU7" s="543"/>
      <c r="CV7" s="542"/>
      <c r="CW7" s="542"/>
      <c r="CX7" s="542"/>
      <c r="CY7" s="542"/>
      <c r="CZ7" s="541"/>
      <c r="DA7" s="542"/>
      <c r="DB7" s="542"/>
      <c r="DC7" s="543"/>
      <c r="DD7" s="542"/>
      <c r="DE7" s="542"/>
      <c r="DF7" s="542"/>
      <c r="DG7" s="545"/>
      <c r="DH7" s="13"/>
      <c r="DI7" s="13"/>
      <c r="DJ7" s="13"/>
      <c r="DK7" s="13"/>
      <c r="DL7" s="13"/>
      <c r="DM7" s="13"/>
      <c r="DN7" s="13"/>
      <c r="DO7" s="13"/>
      <c r="DP7" s="13"/>
      <c r="DQ7" s="13"/>
      <c r="DR7" s="13"/>
      <c r="DS7" s="13"/>
      <c r="DT7" s="13"/>
      <c r="DU7" s="13"/>
      <c r="DV7" s="13"/>
      <c r="DW7" s="13"/>
      <c r="DX7" s="13"/>
      <c r="DY7" s="13"/>
      <c r="DZ7" s="13"/>
    </row>
    <row r="8" spans="1:130" ht="15.95" customHeight="1">
      <c r="A8" s="1" t="s">
        <v>219</v>
      </c>
      <c r="AI8" s="437" t="s">
        <v>279</v>
      </c>
      <c r="AJ8" s="605"/>
      <c r="AK8" s="605"/>
      <c r="AL8" s="436" t="s">
        <v>280</v>
      </c>
      <c r="AM8" s="436"/>
      <c r="AN8" s="436"/>
      <c r="AO8" s="697" t="s">
        <v>550</v>
      </c>
      <c r="AP8" s="698"/>
      <c r="AQ8" s="698"/>
      <c r="AR8" s="698"/>
      <c r="AS8" s="698"/>
      <c r="AT8" s="698"/>
      <c r="AU8" s="698"/>
      <c r="AV8" s="698"/>
      <c r="AW8" s="698"/>
      <c r="AX8" s="698"/>
      <c r="AY8" s="382" t="s">
        <v>287</v>
      </c>
      <c r="AZ8" s="184"/>
      <c r="BA8" s="184"/>
      <c r="BB8" s="184"/>
      <c r="BC8" s="184"/>
      <c r="BD8" s="184"/>
      <c r="BE8" s="184"/>
      <c r="BF8" s="184"/>
      <c r="BG8" s="184"/>
      <c r="BH8" s="184"/>
      <c r="BI8" s="184"/>
      <c r="BJ8" s="184"/>
      <c r="BK8" s="184"/>
      <c r="BL8" s="184"/>
      <c r="BM8" s="184"/>
      <c r="BN8" s="595"/>
      <c r="BQ8" s="554"/>
      <c r="BR8" s="402"/>
      <c r="BS8" s="402"/>
      <c r="BT8" s="402"/>
      <c r="BU8" s="402"/>
      <c r="BV8" s="551"/>
      <c r="BW8" s="552"/>
      <c r="BX8" s="553"/>
      <c r="BY8" s="547"/>
      <c r="BZ8" s="547"/>
      <c r="CA8" s="547"/>
      <c r="CB8" s="541"/>
      <c r="CC8" s="542"/>
      <c r="CD8" s="542"/>
      <c r="CE8" s="543"/>
      <c r="CF8" s="544"/>
      <c r="CG8" s="544"/>
      <c r="CH8" s="544"/>
      <c r="CI8" s="544"/>
      <c r="CJ8" s="541"/>
      <c r="CK8" s="542"/>
      <c r="CL8" s="542"/>
      <c r="CM8" s="543"/>
      <c r="CN8" s="542"/>
      <c r="CO8" s="542"/>
      <c r="CP8" s="542"/>
      <c r="CQ8" s="542"/>
      <c r="CR8" s="541"/>
      <c r="CS8" s="542"/>
      <c r="CT8" s="542"/>
      <c r="CU8" s="543"/>
      <c r="CV8" s="542"/>
      <c r="CW8" s="542"/>
      <c r="CX8" s="542"/>
      <c r="CY8" s="542"/>
      <c r="CZ8" s="541"/>
      <c r="DA8" s="542"/>
      <c r="DB8" s="542"/>
      <c r="DC8" s="543"/>
      <c r="DD8" s="542"/>
      <c r="DE8" s="542"/>
      <c r="DF8" s="542"/>
      <c r="DG8" s="545"/>
      <c r="DH8" s="13"/>
      <c r="DI8" s="13"/>
      <c r="DJ8" s="13"/>
      <c r="DK8" s="13"/>
      <c r="DL8" s="13"/>
      <c r="DM8" s="13"/>
      <c r="DN8" s="13"/>
      <c r="DO8" s="13"/>
      <c r="DP8" s="13"/>
      <c r="DQ8" s="13"/>
      <c r="DR8" s="13"/>
      <c r="DS8" s="13"/>
      <c r="DT8" s="13"/>
      <c r="DU8" s="13"/>
      <c r="DV8" s="13"/>
      <c r="DW8" s="13"/>
      <c r="DX8" s="13"/>
      <c r="DY8" s="13"/>
      <c r="DZ8" s="13"/>
    </row>
    <row r="9" spans="1:130" ht="15.95" customHeight="1" thickBot="1">
      <c r="A9" s="679" t="s">
        <v>220</v>
      </c>
      <c r="B9" s="680" t="s">
        <v>221</v>
      </c>
      <c r="C9" s="680"/>
      <c r="D9" s="441" t="s">
        <v>45</v>
      </c>
      <c r="E9" s="441"/>
      <c r="F9" s="441"/>
      <c r="G9" s="667" t="s">
        <v>222</v>
      </c>
      <c r="H9" s="441"/>
      <c r="I9" s="441"/>
      <c r="J9" s="441"/>
      <c r="K9" s="441"/>
      <c r="L9" s="441" t="s">
        <v>46</v>
      </c>
      <c r="M9" s="441"/>
      <c r="N9" s="441"/>
      <c r="O9" s="441"/>
      <c r="P9" s="441"/>
      <c r="Q9" s="441"/>
      <c r="R9" s="441"/>
      <c r="S9" s="441"/>
      <c r="T9" s="441"/>
      <c r="U9" s="441"/>
      <c r="V9" s="441"/>
      <c r="W9" s="441" t="s">
        <v>47</v>
      </c>
      <c r="X9" s="441"/>
      <c r="Y9" s="441"/>
      <c r="Z9" s="441"/>
      <c r="AA9" s="441"/>
      <c r="AB9" s="441"/>
      <c r="AC9" s="441"/>
      <c r="AD9" s="441"/>
      <c r="AE9" s="441"/>
      <c r="AF9" s="441"/>
      <c r="AG9" s="441"/>
      <c r="AH9" s="18"/>
      <c r="AI9" s="604"/>
      <c r="AJ9" s="605"/>
      <c r="AK9" s="605"/>
      <c r="AL9" s="436"/>
      <c r="AM9" s="436"/>
      <c r="AN9" s="436"/>
      <c r="AO9" s="698"/>
      <c r="AP9" s="698"/>
      <c r="AQ9" s="698"/>
      <c r="AR9" s="698"/>
      <c r="AS9" s="698"/>
      <c r="AT9" s="698"/>
      <c r="AU9" s="698"/>
      <c r="AV9" s="698"/>
      <c r="AW9" s="698"/>
      <c r="AX9" s="698"/>
      <c r="AY9" s="569"/>
      <c r="AZ9" s="570"/>
      <c r="BA9" s="570"/>
      <c r="BB9" s="570"/>
      <c r="BC9" s="570"/>
      <c r="BD9" s="570"/>
      <c r="BE9" s="570"/>
      <c r="BF9" s="570"/>
      <c r="BG9" s="570"/>
      <c r="BH9" s="570"/>
      <c r="BI9" s="570"/>
      <c r="BJ9" s="570"/>
      <c r="BK9" s="570"/>
      <c r="BL9" s="570"/>
      <c r="BM9" s="570"/>
      <c r="BN9" s="596"/>
      <c r="BQ9" s="103"/>
      <c r="BV9" s="394" t="s">
        <v>284</v>
      </c>
      <c r="BW9" s="395"/>
      <c r="BX9" s="396"/>
      <c r="BY9" s="547"/>
      <c r="BZ9" s="547"/>
      <c r="CA9" s="547"/>
      <c r="CB9" s="5"/>
      <c r="CC9" s="33"/>
      <c r="CD9" s="33"/>
      <c r="CE9" s="34"/>
      <c r="CJ9" s="394" t="s">
        <v>313</v>
      </c>
      <c r="CK9" s="395"/>
      <c r="CL9" s="395"/>
      <c r="CM9" s="396"/>
      <c r="CN9" s="402" t="s">
        <v>313</v>
      </c>
      <c r="CO9" s="402"/>
      <c r="CP9" s="402"/>
      <c r="CQ9" s="402"/>
      <c r="CR9" s="394" t="s">
        <v>313</v>
      </c>
      <c r="CS9" s="395"/>
      <c r="CT9" s="395"/>
      <c r="CU9" s="396"/>
      <c r="CV9" s="402" t="s">
        <v>313</v>
      </c>
      <c r="CW9" s="402"/>
      <c r="CX9" s="402"/>
      <c r="CY9" s="402"/>
      <c r="CZ9" s="394" t="s">
        <v>313</v>
      </c>
      <c r="DA9" s="395"/>
      <c r="DB9" s="395"/>
      <c r="DC9" s="396"/>
      <c r="DD9" s="402" t="s">
        <v>314</v>
      </c>
      <c r="DE9" s="402"/>
      <c r="DF9" s="402"/>
      <c r="DG9" s="546"/>
      <c r="DH9" s="52"/>
      <c r="DI9" s="13"/>
      <c r="DJ9" s="13"/>
      <c r="DK9" s="13"/>
      <c r="DL9" s="13"/>
      <c r="DM9" s="13"/>
      <c r="DN9" s="13"/>
      <c r="DO9" s="13"/>
      <c r="DP9" s="13"/>
      <c r="DQ9" s="13"/>
      <c r="DR9" s="13"/>
      <c r="DS9" s="13"/>
      <c r="DT9" s="13"/>
      <c r="DU9" s="13"/>
      <c r="DV9" s="13"/>
      <c r="DW9" s="13"/>
      <c r="DX9" s="13"/>
      <c r="DY9" s="13"/>
      <c r="DZ9" s="13"/>
    </row>
    <row r="10" spans="1:130" ht="15.95" customHeight="1" thickBot="1">
      <c r="A10" s="679"/>
      <c r="B10" s="680"/>
      <c r="C10" s="680"/>
      <c r="D10" s="441"/>
      <c r="E10" s="441"/>
      <c r="F10" s="441"/>
      <c r="G10" s="441"/>
      <c r="H10" s="441"/>
      <c r="I10" s="441"/>
      <c r="J10" s="441"/>
      <c r="K10" s="441"/>
      <c r="L10" s="678" t="s">
        <v>266</v>
      </c>
      <c r="M10" s="567"/>
      <c r="N10" s="678" t="s">
        <v>265</v>
      </c>
      <c r="O10" s="567"/>
      <c r="P10" s="678" t="s">
        <v>264</v>
      </c>
      <c r="Q10" s="567"/>
      <c r="R10" s="678" t="s">
        <v>263</v>
      </c>
      <c r="S10" s="567"/>
      <c r="T10" s="678" t="s">
        <v>268</v>
      </c>
      <c r="U10" s="678"/>
      <c r="V10" s="567"/>
      <c r="W10" s="678" t="s">
        <v>262</v>
      </c>
      <c r="X10" s="567"/>
      <c r="Y10" s="678" t="s">
        <v>261</v>
      </c>
      <c r="Z10" s="567"/>
      <c r="AA10" s="683" t="s">
        <v>260</v>
      </c>
      <c r="AB10" s="684"/>
      <c r="AC10" s="684" t="s">
        <v>223</v>
      </c>
      <c r="AD10" s="684"/>
      <c r="AE10" s="683" t="s">
        <v>259</v>
      </c>
      <c r="AF10" s="683"/>
      <c r="AG10" s="684"/>
      <c r="AH10" s="86"/>
      <c r="AI10" s="604"/>
      <c r="AJ10" s="605"/>
      <c r="AK10" s="605"/>
      <c r="AL10" s="436"/>
      <c r="AM10" s="436"/>
      <c r="AN10" s="436"/>
      <c r="AO10" s="698"/>
      <c r="AP10" s="698"/>
      <c r="AQ10" s="698"/>
      <c r="AR10" s="698"/>
      <c r="AS10" s="698"/>
      <c r="AT10" s="698"/>
      <c r="AU10" s="698"/>
      <c r="AV10" s="698"/>
      <c r="AW10" s="698"/>
      <c r="AX10" s="698"/>
      <c r="AY10" s="569"/>
      <c r="AZ10" s="570"/>
      <c r="BA10" s="570"/>
      <c r="BB10" s="570"/>
      <c r="BC10" s="570"/>
      <c r="BD10" s="570"/>
      <c r="BE10" s="570"/>
      <c r="BF10" s="570"/>
      <c r="BG10" s="570"/>
      <c r="BH10" s="570"/>
      <c r="BI10" s="570"/>
      <c r="BJ10" s="570"/>
      <c r="BK10" s="570"/>
      <c r="BL10" s="570"/>
      <c r="BM10" s="570"/>
      <c r="BN10" s="596"/>
      <c r="BQ10" s="555" t="s">
        <v>309</v>
      </c>
      <c r="BR10" s="438"/>
      <c r="BS10" s="438"/>
      <c r="BT10" s="438"/>
      <c r="BU10" s="438"/>
      <c r="BV10" s="558">
        <v>12000</v>
      </c>
      <c r="BW10" s="559"/>
      <c r="BX10" s="559"/>
      <c r="BY10" s="458">
        <v>10</v>
      </c>
      <c r="BZ10" s="458"/>
      <c r="CA10" s="458"/>
      <c r="CB10" s="522"/>
      <c r="CC10" s="523"/>
      <c r="CD10" s="523"/>
      <c r="CE10" s="524"/>
      <c r="CF10" s="14" t="s">
        <v>6</v>
      </c>
      <c r="CG10" s="532"/>
      <c r="CH10" s="532"/>
      <c r="CI10" s="533"/>
      <c r="CJ10" s="512"/>
      <c r="CK10" s="493"/>
      <c r="CL10" s="493"/>
      <c r="CM10" s="493"/>
      <c r="CN10" s="94" t="s">
        <v>26</v>
      </c>
      <c r="CO10" s="517"/>
      <c r="CP10" s="517"/>
      <c r="CQ10" s="518"/>
      <c r="CR10" s="512"/>
      <c r="CS10" s="493"/>
      <c r="CT10" s="493"/>
      <c r="CU10" s="493"/>
      <c r="CV10" s="94" t="s">
        <v>28</v>
      </c>
      <c r="CW10" s="520"/>
      <c r="CX10" s="517"/>
      <c r="CY10" s="518"/>
      <c r="CZ10" s="98" t="s">
        <v>29</v>
      </c>
      <c r="DA10" s="516"/>
      <c r="DB10" s="485"/>
      <c r="DC10" s="521"/>
      <c r="DD10" s="513">
        <v>724</v>
      </c>
      <c r="DE10" s="501"/>
      <c r="DF10" s="501"/>
      <c r="DG10" s="514"/>
      <c r="DH10" s="13"/>
      <c r="DI10" s="13"/>
      <c r="DJ10" s="13"/>
      <c r="DK10" s="13"/>
      <c r="DL10" s="13"/>
      <c r="DM10" s="13"/>
      <c r="DN10" s="13"/>
      <c r="DO10" s="13"/>
      <c r="DP10" s="13"/>
      <c r="DQ10" s="13"/>
      <c r="DR10" s="13"/>
      <c r="DS10" s="13"/>
      <c r="DT10" s="13"/>
      <c r="DU10" s="13"/>
      <c r="DV10" s="13"/>
      <c r="DW10" s="13"/>
      <c r="DX10" s="13"/>
      <c r="DY10" s="13"/>
      <c r="DZ10" s="13"/>
    </row>
    <row r="11" spans="1:130" ht="15.95" customHeight="1" thickBot="1">
      <c r="A11" s="679"/>
      <c r="B11" s="680"/>
      <c r="C11" s="680"/>
      <c r="D11" s="441"/>
      <c r="E11" s="441"/>
      <c r="F11" s="441"/>
      <c r="G11" s="441"/>
      <c r="H11" s="441"/>
      <c r="I11" s="441"/>
      <c r="J11" s="441"/>
      <c r="K11" s="441"/>
      <c r="L11" s="567"/>
      <c r="M11" s="567"/>
      <c r="N11" s="567"/>
      <c r="O11" s="567"/>
      <c r="P11" s="567"/>
      <c r="Q11" s="567"/>
      <c r="R11" s="567"/>
      <c r="S11" s="567"/>
      <c r="T11" s="567"/>
      <c r="U11" s="567"/>
      <c r="V11" s="567"/>
      <c r="W11" s="567"/>
      <c r="X11" s="567"/>
      <c r="Y11" s="567"/>
      <c r="Z11" s="567"/>
      <c r="AA11" s="684"/>
      <c r="AB11" s="684"/>
      <c r="AC11" s="684"/>
      <c r="AD11" s="684"/>
      <c r="AE11" s="684"/>
      <c r="AF11" s="684"/>
      <c r="AG11" s="684"/>
      <c r="AH11" s="86"/>
      <c r="AI11" s="604"/>
      <c r="AJ11" s="605"/>
      <c r="AK11" s="605"/>
      <c r="AL11" s="436"/>
      <c r="AM11" s="436"/>
      <c r="AN11" s="436"/>
      <c r="AO11" s="698"/>
      <c r="AP11" s="698"/>
      <c r="AQ11" s="698"/>
      <c r="AR11" s="698"/>
      <c r="AS11" s="698"/>
      <c r="AT11" s="698"/>
      <c r="AU11" s="698"/>
      <c r="AV11" s="698"/>
      <c r="AW11" s="698"/>
      <c r="AX11" s="698"/>
      <c r="AY11" s="569"/>
      <c r="AZ11" s="570"/>
      <c r="BA11" s="570"/>
      <c r="BB11" s="570"/>
      <c r="BC11" s="570"/>
      <c r="BD11" s="570"/>
      <c r="BE11" s="570"/>
      <c r="BF11" s="570"/>
      <c r="BG11" s="570"/>
      <c r="BH11" s="570"/>
      <c r="BI11" s="570"/>
      <c r="BJ11" s="570"/>
      <c r="BK11" s="570"/>
      <c r="BL11" s="570"/>
      <c r="BM11" s="570"/>
      <c r="BN11" s="596"/>
      <c r="BQ11" s="555"/>
      <c r="BR11" s="438"/>
      <c r="BS11" s="438"/>
      <c r="BT11" s="438"/>
      <c r="BU11" s="438"/>
      <c r="BV11" s="559"/>
      <c r="BW11" s="559"/>
      <c r="BX11" s="559"/>
      <c r="BY11" s="458"/>
      <c r="BZ11" s="458"/>
      <c r="CA11" s="458"/>
      <c r="CB11" s="523"/>
      <c r="CC11" s="523"/>
      <c r="CD11" s="523"/>
      <c r="CE11" s="523"/>
      <c r="CG11" s="534">
        <v>10000</v>
      </c>
      <c r="CH11" s="534"/>
      <c r="CI11" s="534"/>
      <c r="CJ11" s="495"/>
      <c r="CK11" s="485"/>
      <c r="CL11" s="485"/>
      <c r="CM11" s="485"/>
      <c r="CN11" s="95"/>
      <c r="CO11" s="497"/>
      <c r="CP11" s="497"/>
      <c r="CQ11" s="519"/>
      <c r="CR11" s="488"/>
      <c r="CS11" s="488"/>
      <c r="CT11" s="488"/>
      <c r="CU11" s="488"/>
      <c r="CV11" s="95"/>
      <c r="CW11" s="497"/>
      <c r="CX11" s="497"/>
      <c r="CY11" s="519"/>
      <c r="CZ11" s="95"/>
      <c r="DA11" s="497"/>
      <c r="DB11" s="497"/>
      <c r="DC11" s="519"/>
      <c r="DD11" s="491"/>
      <c r="DE11" s="491"/>
      <c r="DF11" s="491"/>
      <c r="DG11" s="515"/>
      <c r="DH11" s="13"/>
      <c r="DI11" s="13"/>
      <c r="DJ11" s="13"/>
      <c r="DK11" s="13"/>
      <c r="DL11" s="13"/>
      <c r="DM11" s="13"/>
      <c r="DN11" s="13"/>
      <c r="DO11" s="13"/>
      <c r="DP11" s="13"/>
      <c r="DQ11" s="13"/>
    </row>
    <row r="12" spans="1:130" ht="15.95" customHeight="1">
      <c r="A12" s="679"/>
      <c r="B12" s="680"/>
      <c r="C12" s="680"/>
      <c r="D12" s="441"/>
      <c r="E12" s="441"/>
      <c r="F12" s="441"/>
      <c r="G12" s="441"/>
      <c r="H12" s="441"/>
      <c r="I12" s="441"/>
      <c r="J12" s="441"/>
      <c r="K12" s="441"/>
      <c r="L12" s="567"/>
      <c r="M12" s="567"/>
      <c r="N12" s="567"/>
      <c r="O12" s="567"/>
      <c r="P12" s="567"/>
      <c r="Q12" s="567"/>
      <c r="R12" s="567"/>
      <c r="S12" s="567"/>
      <c r="T12" s="567"/>
      <c r="U12" s="567"/>
      <c r="V12" s="567"/>
      <c r="W12" s="567"/>
      <c r="X12" s="567"/>
      <c r="Y12" s="567"/>
      <c r="Z12" s="567"/>
      <c r="AA12" s="684"/>
      <c r="AB12" s="684"/>
      <c r="AC12" s="684"/>
      <c r="AD12" s="684"/>
      <c r="AE12" s="684"/>
      <c r="AF12" s="684"/>
      <c r="AG12" s="684"/>
      <c r="AH12" s="86"/>
      <c r="AI12" s="604"/>
      <c r="AJ12" s="605"/>
      <c r="AK12" s="605"/>
      <c r="AL12" s="436"/>
      <c r="AM12" s="436"/>
      <c r="AN12" s="436"/>
      <c r="AO12" s="567" t="s">
        <v>130</v>
      </c>
      <c r="AP12" s="567"/>
      <c r="AQ12" s="567"/>
      <c r="AR12" s="567" t="s">
        <v>281</v>
      </c>
      <c r="AS12" s="567"/>
      <c r="AT12" s="567"/>
      <c r="AU12" s="567" t="s">
        <v>282</v>
      </c>
      <c r="AV12" s="567"/>
      <c r="AW12" s="567"/>
      <c r="AX12" s="567"/>
      <c r="AY12" s="600"/>
      <c r="AZ12" s="410"/>
      <c r="BA12" s="410"/>
      <c r="BB12" s="410"/>
      <c r="BC12" s="410"/>
      <c r="BD12" s="410"/>
      <c r="BE12" s="410"/>
      <c r="BF12" s="410"/>
      <c r="BG12" s="410"/>
      <c r="BH12" s="410"/>
      <c r="BI12" s="410"/>
      <c r="BJ12" s="410"/>
      <c r="BK12" s="410"/>
      <c r="BL12" s="410"/>
      <c r="BM12" s="410"/>
      <c r="BN12" s="601"/>
      <c r="BQ12" s="555" t="s">
        <v>311</v>
      </c>
      <c r="BR12" s="438"/>
      <c r="BS12" s="438"/>
      <c r="BT12" s="438"/>
      <c r="BU12" s="438"/>
      <c r="BV12" s="558">
        <v>2000</v>
      </c>
      <c r="BW12" s="559"/>
      <c r="BX12" s="559"/>
      <c r="BY12" s="458">
        <v>8</v>
      </c>
      <c r="BZ12" s="458"/>
      <c r="CA12" s="458"/>
      <c r="CB12" s="492"/>
      <c r="CC12" s="512"/>
      <c r="CD12" s="512"/>
      <c r="CE12" s="525"/>
      <c r="CF12" s="31"/>
      <c r="CG12" s="429"/>
      <c r="CH12" s="429"/>
      <c r="CI12" s="429"/>
      <c r="CJ12" s="94" t="s">
        <v>7</v>
      </c>
      <c r="CK12" s="517"/>
      <c r="CL12" s="517"/>
      <c r="CM12" s="518"/>
      <c r="CN12" s="96" t="s">
        <v>27</v>
      </c>
      <c r="CO12" s="517"/>
      <c r="CP12" s="517"/>
      <c r="CQ12" s="518"/>
      <c r="CR12" s="490">
        <v>1000</v>
      </c>
      <c r="CS12" s="491"/>
      <c r="CT12" s="491"/>
      <c r="CU12" s="491"/>
      <c r="CV12" s="94" t="s">
        <v>41</v>
      </c>
      <c r="CW12" s="520"/>
      <c r="CX12" s="517"/>
      <c r="CY12" s="518"/>
      <c r="CZ12" s="516"/>
      <c r="DA12" s="485"/>
      <c r="DB12" s="485"/>
      <c r="DC12" s="485"/>
      <c r="DD12" s="94" t="s">
        <v>40</v>
      </c>
      <c r="DE12" s="517"/>
      <c r="DF12" s="517"/>
      <c r="DG12" s="518"/>
      <c r="DH12" s="13"/>
      <c r="DI12" s="13"/>
      <c r="DJ12" s="13"/>
      <c r="DK12" s="13"/>
      <c r="DL12" s="13"/>
      <c r="DM12" s="13"/>
      <c r="DN12" s="13"/>
      <c r="DO12" s="13"/>
      <c r="DP12" s="13"/>
      <c r="DQ12" s="13"/>
    </row>
    <row r="13" spans="1:130" ht="15.95" customHeight="1" thickBot="1">
      <c r="A13" s="441">
        <v>1</v>
      </c>
      <c r="B13" s="441" t="s">
        <v>230</v>
      </c>
      <c r="C13" s="441"/>
      <c r="D13" s="678" t="s">
        <v>231</v>
      </c>
      <c r="E13" s="567"/>
      <c r="F13" s="567"/>
      <c r="G13" s="685" t="s">
        <v>229</v>
      </c>
      <c r="H13" s="438"/>
      <c r="I13" s="438"/>
      <c r="J13" s="438"/>
      <c r="K13" s="438"/>
      <c r="L13" s="530">
        <v>200</v>
      </c>
      <c r="M13" s="530"/>
      <c r="N13" s="441" t="s">
        <v>234</v>
      </c>
      <c r="O13" s="441"/>
      <c r="P13" s="441" t="s">
        <v>234</v>
      </c>
      <c r="Q13" s="441"/>
      <c r="R13" s="686">
        <v>1200</v>
      </c>
      <c r="S13" s="686"/>
      <c r="T13" s="529">
        <v>240000</v>
      </c>
      <c r="U13" s="529"/>
      <c r="V13" s="530"/>
      <c r="W13" s="530">
        <v>180</v>
      </c>
      <c r="X13" s="530"/>
      <c r="Y13" s="441" t="s">
        <v>234</v>
      </c>
      <c r="Z13" s="441"/>
      <c r="AA13" s="529">
        <v>244</v>
      </c>
      <c r="AB13" s="529"/>
      <c r="AC13" s="664">
        <v>0.4</v>
      </c>
      <c r="AD13" s="664"/>
      <c r="AE13" s="529">
        <v>17568</v>
      </c>
      <c r="AF13" s="529"/>
      <c r="AG13" s="530"/>
      <c r="AH13" s="17"/>
      <c r="AI13" s="604"/>
      <c r="AJ13" s="605"/>
      <c r="AK13" s="605"/>
      <c r="AL13" s="436"/>
      <c r="AM13" s="436"/>
      <c r="AN13" s="436"/>
      <c r="AO13" s="628" t="s">
        <v>283</v>
      </c>
      <c r="AP13" s="629"/>
      <c r="AQ13" s="630"/>
      <c r="AR13" s="653" t="s">
        <v>285</v>
      </c>
      <c r="AS13" s="654"/>
      <c r="AT13" s="655"/>
      <c r="AU13" s="628" t="s">
        <v>286</v>
      </c>
      <c r="AV13" s="629"/>
      <c r="AW13" s="629"/>
      <c r="AX13" s="630"/>
      <c r="AY13" s="628" t="s">
        <v>289</v>
      </c>
      <c r="AZ13" s="629"/>
      <c r="BA13" s="629"/>
      <c r="BB13" s="630"/>
      <c r="BC13" s="628" t="s">
        <v>290</v>
      </c>
      <c r="BD13" s="629"/>
      <c r="BE13" s="629"/>
      <c r="BF13" s="630"/>
      <c r="BG13" s="628" t="s">
        <v>291</v>
      </c>
      <c r="BH13" s="629"/>
      <c r="BI13" s="629"/>
      <c r="BJ13" s="630"/>
      <c r="BK13" s="628" t="s">
        <v>292</v>
      </c>
      <c r="BL13" s="629"/>
      <c r="BM13" s="629"/>
      <c r="BN13" s="634"/>
      <c r="BQ13" s="555"/>
      <c r="BR13" s="438"/>
      <c r="BS13" s="438"/>
      <c r="BT13" s="438"/>
      <c r="BU13" s="438"/>
      <c r="BV13" s="559"/>
      <c r="BW13" s="559"/>
      <c r="BX13" s="559"/>
      <c r="BY13" s="458"/>
      <c r="BZ13" s="458"/>
      <c r="CA13" s="458"/>
      <c r="CB13" s="526"/>
      <c r="CC13" s="527"/>
      <c r="CD13" s="527"/>
      <c r="CE13" s="528"/>
      <c r="CF13" s="33"/>
      <c r="CG13" s="430">
        <v>10000</v>
      </c>
      <c r="CH13" s="430"/>
      <c r="CI13" s="430"/>
      <c r="CJ13" s="95"/>
      <c r="CK13" s="497"/>
      <c r="CL13" s="497"/>
      <c r="CM13" s="519"/>
      <c r="CN13" s="97"/>
      <c r="CO13" s="497"/>
      <c r="CP13" s="497"/>
      <c r="CQ13" s="519"/>
      <c r="CR13" s="491"/>
      <c r="CS13" s="491"/>
      <c r="CT13" s="491"/>
      <c r="CU13" s="491"/>
      <c r="CV13" s="95"/>
      <c r="CW13" s="497"/>
      <c r="CX13" s="497"/>
      <c r="CY13" s="519"/>
      <c r="CZ13" s="488"/>
      <c r="DA13" s="488"/>
      <c r="DB13" s="488"/>
      <c r="DC13" s="488"/>
      <c r="DD13" s="95"/>
      <c r="DE13" s="497"/>
      <c r="DF13" s="497"/>
      <c r="DG13" s="519"/>
      <c r="DH13" s="13"/>
      <c r="DI13" s="13"/>
      <c r="DJ13" s="13"/>
      <c r="DK13" s="13"/>
      <c r="DL13" s="13"/>
      <c r="DM13" s="13"/>
      <c r="DN13" s="13"/>
      <c r="DO13" s="13"/>
      <c r="DP13" s="13"/>
      <c r="DQ13" s="13"/>
    </row>
    <row r="14" spans="1:130" ht="15.95" customHeight="1">
      <c r="A14" s="441"/>
      <c r="B14" s="441"/>
      <c r="C14" s="441"/>
      <c r="D14" s="567"/>
      <c r="E14" s="567"/>
      <c r="F14" s="567"/>
      <c r="G14" s="438"/>
      <c r="H14" s="438"/>
      <c r="I14" s="438"/>
      <c r="J14" s="438"/>
      <c r="K14" s="438"/>
      <c r="L14" s="530"/>
      <c r="M14" s="530"/>
      <c r="N14" s="441"/>
      <c r="O14" s="441"/>
      <c r="P14" s="441"/>
      <c r="Q14" s="441"/>
      <c r="R14" s="686"/>
      <c r="S14" s="686"/>
      <c r="T14" s="530"/>
      <c r="U14" s="530"/>
      <c r="V14" s="530"/>
      <c r="W14" s="530"/>
      <c r="X14" s="530"/>
      <c r="Y14" s="441"/>
      <c r="Z14" s="441"/>
      <c r="AA14" s="529"/>
      <c r="AB14" s="529"/>
      <c r="AC14" s="664"/>
      <c r="AD14" s="664"/>
      <c r="AE14" s="530"/>
      <c r="AF14" s="530"/>
      <c r="AG14" s="530"/>
      <c r="AH14" s="17"/>
      <c r="AI14" s="604"/>
      <c r="AJ14" s="605"/>
      <c r="AK14" s="605"/>
      <c r="AL14" s="436"/>
      <c r="AM14" s="436"/>
      <c r="AN14" s="436"/>
      <c r="AO14" s="631"/>
      <c r="AP14" s="632"/>
      <c r="AQ14" s="633"/>
      <c r="AR14" s="656"/>
      <c r="AS14" s="657"/>
      <c r="AT14" s="658"/>
      <c r="AU14" s="631"/>
      <c r="AV14" s="632"/>
      <c r="AW14" s="632"/>
      <c r="AX14" s="633"/>
      <c r="AY14" s="631"/>
      <c r="AZ14" s="632"/>
      <c r="BA14" s="632"/>
      <c r="BB14" s="633"/>
      <c r="BC14" s="631"/>
      <c r="BD14" s="632"/>
      <c r="BE14" s="632"/>
      <c r="BF14" s="633"/>
      <c r="BG14" s="631"/>
      <c r="BH14" s="632"/>
      <c r="BI14" s="632"/>
      <c r="BJ14" s="633"/>
      <c r="BK14" s="631"/>
      <c r="BL14" s="632"/>
      <c r="BM14" s="632"/>
      <c r="BN14" s="635"/>
      <c r="BQ14" s="555" t="s">
        <v>310</v>
      </c>
      <c r="BR14" s="438"/>
      <c r="BS14" s="438"/>
      <c r="BT14" s="438"/>
      <c r="BU14" s="438"/>
      <c r="BV14" s="558">
        <v>2050</v>
      </c>
      <c r="BW14" s="559"/>
      <c r="BX14" s="559"/>
      <c r="BY14" s="458">
        <v>12</v>
      </c>
      <c r="BZ14" s="458"/>
      <c r="CA14" s="458"/>
      <c r="CB14" s="492"/>
      <c r="CC14" s="512"/>
      <c r="CD14" s="512"/>
      <c r="CE14" s="525"/>
      <c r="CF14" s="31"/>
      <c r="CG14" s="537">
        <v>1532</v>
      </c>
      <c r="CH14" s="226"/>
      <c r="CI14" s="481"/>
      <c r="CJ14" s="484"/>
      <c r="CK14" s="485"/>
      <c r="CL14" s="485"/>
      <c r="CM14" s="486"/>
      <c r="CN14" s="490">
        <v>179</v>
      </c>
      <c r="CO14" s="491"/>
      <c r="CP14" s="491"/>
      <c r="CQ14" s="491"/>
      <c r="CR14" s="492"/>
      <c r="CS14" s="493"/>
      <c r="CT14" s="493"/>
      <c r="CU14" s="494"/>
      <c r="CV14" s="484"/>
      <c r="CW14" s="485"/>
      <c r="CX14" s="485"/>
      <c r="CY14" s="486"/>
      <c r="CZ14" s="492"/>
      <c r="DA14" s="493"/>
      <c r="DB14" s="493"/>
      <c r="DC14" s="493"/>
      <c r="DD14" s="94" t="s">
        <v>30</v>
      </c>
      <c r="DE14" s="473"/>
      <c r="DF14" s="473"/>
      <c r="DG14" s="474"/>
      <c r="DH14" s="13"/>
      <c r="DI14" s="13"/>
      <c r="DJ14" s="13"/>
      <c r="DK14" s="13"/>
      <c r="DL14" s="13"/>
      <c r="DM14" s="13"/>
      <c r="DN14" s="13"/>
      <c r="DO14" s="13"/>
      <c r="DP14" s="13"/>
      <c r="DQ14" s="13"/>
    </row>
    <row r="15" spans="1:130" ht="15.95" customHeight="1" thickBot="1">
      <c r="A15" s="441"/>
      <c r="B15" s="441"/>
      <c r="C15" s="441"/>
      <c r="D15" s="567"/>
      <c r="E15" s="567"/>
      <c r="F15" s="567"/>
      <c r="G15" s="438"/>
      <c r="H15" s="438"/>
      <c r="I15" s="438"/>
      <c r="J15" s="438"/>
      <c r="K15" s="438"/>
      <c r="L15" s="530"/>
      <c r="M15" s="530"/>
      <c r="N15" s="441"/>
      <c r="O15" s="441"/>
      <c r="P15" s="441"/>
      <c r="Q15" s="441"/>
      <c r="R15" s="686"/>
      <c r="S15" s="686"/>
      <c r="T15" s="530"/>
      <c r="U15" s="530"/>
      <c r="V15" s="530"/>
      <c r="W15" s="530"/>
      <c r="X15" s="530"/>
      <c r="Y15" s="441"/>
      <c r="Z15" s="441"/>
      <c r="AA15" s="529"/>
      <c r="AB15" s="529"/>
      <c r="AC15" s="664"/>
      <c r="AD15" s="664"/>
      <c r="AE15" s="530"/>
      <c r="AF15" s="530"/>
      <c r="AG15" s="530"/>
      <c r="AH15" s="17"/>
      <c r="AI15" s="604"/>
      <c r="AJ15" s="605"/>
      <c r="AK15" s="605"/>
      <c r="AL15" s="436"/>
      <c r="AM15" s="436"/>
      <c r="AN15" s="436"/>
      <c r="AO15" s="631"/>
      <c r="AP15" s="632"/>
      <c r="AQ15" s="633"/>
      <c r="AR15" s="656"/>
      <c r="AS15" s="657"/>
      <c r="AT15" s="658"/>
      <c r="AU15" s="631"/>
      <c r="AV15" s="632"/>
      <c r="AW15" s="632"/>
      <c r="AX15" s="633"/>
      <c r="AY15" s="631"/>
      <c r="AZ15" s="632"/>
      <c r="BA15" s="632"/>
      <c r="BB15" s="633"/>
      <c r="BC15" s="631"/>
      <c r="BD15" s="632"/>
      <c r="BE15" s="632"/>
      <c r="BF15" s="633"/>
      <c r="BG15" s="631"/>
      <c r="BH15" s="632"/>
      <c r="BI15" s="632"/>
      <c r="BJ15" s="633"/>
      <c r="BK15" s="631"/>
      <c r="BL15" s="632"/>
      <c r="BM15" s="632"/>
      <c r="BN15" s="635"/>
      <c r="BQ15" s="555"/>
      <c r="BR15" s="438"/>
      <c r="BS15" s="438"/>
      <c r="BT15" s="438"/>
      <c r="BU15" s="438"/>
      <c r="BV15" s="559"/>
      <c r="BW15" s="559"/>
      <c r="BX15" s="559"/>
      <c r="BY15" s="458"/>
      <c r="BZ15" s="458"/>
      <c r="CA15" s="458"/>
      <c r="CB15" s="526"/>
      <c r="CC15" s="527"/>
      <c r="CD15" s="527"/>
      <c r="CE15" s="528"/>
      <c r="CF15" s="33"/>
      <c r="CG15" s="430">
        <v>10000</v>
      </c>
      <c r="CH15" s="430"/>
      <c r="CI15" s="535"/>
      <c r="CJ15" s="487"/>
      <c r="CK15" s="488"/>
      <c r="CL15" s="488"/>
      <c r="CM15" s="489"/>
      <c r="CN15" s="491"/>
      <c r="CO15" s="491"/>
      <c r="CP15" s="491"/>
      <c r="CQ15" s="491"/>
      <c r="CR15" s="487"/>
      <c r="CS15" s="488"/>
      <c r="CT15" s="488"/>
      <c r="CU15" s="489"/>
      <c r="CV15" s="487"/>
      <c r="CW15" s="488"/>
      <c r="CX15" s="488"/>
      <c r="CY15" s="489"/>
      <c r="CZ15" s="495"/>
      <c r="DA15" s="485"/>
      <c r="DB15" s="485"/>
      <c r="DC15" s="485"/>
      <c r="DD15" s="95"/>
      <c r="DE15" s="457"/>
      <c r="DF15" s="457"/>
      <c r="DG15" s="475"/>
      <c r="DH15" s="13"/>
      <c r="DI15" s="13"/>
      <c r="DJ15" s="13"/>
      <c r="DK15" s="13"/>
      <c r="DL15" s="13"/>
      <c r="DM15" s="13"/>
      <c r="DN15" s="13"/>
      <c r="DO15" s="13"/>
      <c r="DP15" s="13"/>
      <c r="DQ15" s="13"/>
    </row>
    <row r="16" spans="1:130" ht="15.95" customHeight="1">
      <c r="A16" s="441"/>
      <c r="B16" s="441"/>
      <c r="C16" s="441"/>
      <c r="D16" s="567"/>
      <c r="E16" s="567"/>
      <c r="F16" s="567"/>
      <c r="G16" s="438"/>
      <c r="H16" s="438"/>
      <c r="I16" s="438"/>
      <c r="J16" s="438"/>
      <c r="K16" s="438"/>
      <c r="L16" s="530"/>
      <c r="M16" s="530"/>
      <c r="N16" s="441"/>
      <c r="O16" s="441"/>
      <c r="P16" s="441"/>
      <c r="Q16" s="441"/>
      <c r="R16" s="686"/>
      <c r="S16" s="686"/>
      <c r="T16" s="530"/>
      <c r="U16" s="530"/>
      <c r="V16" s="530"/>
      <c r="W16" s="530"/>
      <c r="X16" s="530"/>
      <c r="Y16" s="441"/>
      <c r="Z16" s="441"/>
      <c r="AA16" s="529"/>
      <c r="AB16" s="529"/>
      <c r="AC16" s="664"/>
      <c r="AD16" s="664"/>
      <c r="AE16" s="530"/>
      <c r="AF16" s="530"/>
      <c r="AG16" s="530"/>
      <c r="AH16" s="17"/>
      <c r="AI16" s="604"/>
      <c r="AJ16" s="605"/>
      <c r="AK16" s="605"/>
      <c r="AL16" s="436"/>
      <c r="AM16" s="436"/>
      <c r="AN16" s="436"/>
      <c r="AO16" s="591" t="s">
        <v>284</v>
      </c>
      <c r="AP16" s="592"/>
      <c r="AQ16" s="593"/>
      <c r="AR16" s="591" t="s">
        <v>284</v>
      </c>
      <c r="AS16" s="592"/>
      <c r="AT16" s="593"/>
      <c r="AU16" s="591" t="s">
        <v>284</v>
      </c>
      <c r="AV16" s="592"/>
      <c r="AW16" s="592"/>
      <c r="AX16" s="593"/>
      <c r="AY16" s="591" t="s">
        <v>288</v>
      </c>
      <c r="AZ16" s="592"/>
      <c r="BA16" s="592"/>
      <c r="BB16" s="593"/>
      <c r="BC16" s="591" t="s">
        <v>288</v>
      </c>
      <c r="BD16" s="592"/>
      <c r="BE16" s="592"/>
      <c r="BF16" s="593"/>
      <c r="BG16" s="591" t="s">
        <v>288</v>
      </c>
      <c r="BH16" s="592"/>
      <c r="BI16" s="592"/>
      <c r="BJ16" s="593"/>
      <c r="BK16" s="591" t="s">
        <v>288</v>
      </c>
      <c r="BL16" s="592"/>
      <c r="BM16" s="592"/>
      <c r="BN16" s="594"/>
      <c r="BQ16" s="555" t="s">
        <v>11</v>
      </c>
      <c r="BR16" s="438"/>
      <c r="BS16" s="438"/>
      <c r="BT16" s="438"/>
      <c r="BU16" s="438"/>
      <c r="BV16" s="558">
        <v>16050</v>
      </c>
      <c r="BW16" s="559"/>
      <c r="BX16" s="559"/>
      <c r="BY16" s="458"/>
      <c r="BZ16" s="458"/>
      <c r="CA16" s="458"/>
      <c r="CB16" s="529">
        <v>160600</v>
      </c>
      <c r="CC16" s="530"/>
      <c r="CD16" s="530"/>
      <c r="CE16" s="530"/>
      <c r="CF16" s="31"/>
      <c r="CG16" s="537">
        <v>10000</v>
      </c>
      <c r="CH16" s="226"/>
      <c r="CI16" s="481"/>
      <c r="CJ16" s="492"/>
      <c r="CK16" s="493"/>
      <c r="CL16" s="493"/>
      <c r="CM16" s="494"/>
      <c r="CN16" s="492"/>
      <c r="CO16" s="493"/>
      <c r="CP16" s="493"/>
      <c r="CQ16" s="494"/>
      <c r="CR16" s="490">
        <v>6100</v>
      </c>
      <c r="CS16" s="491"/>
      <c r="CT16" s="491"/>
      <c r="CU16" s="491"/>
      <c r="CV16" s="492"/>
      <c r="CW16" s="493"/>
      <c r="CX16" s="493"/>
      <c r="CY16" s="493"/>
      <c r="CZ16" s="500">
        <v>12500</v>
      </c>
      <c r="DA16" s="501"/>
      <c r="DB16" s="501"/>
      <c r="DC16" s="502"/>
      <c r="DD16" s="516"/>
      <c r="DE16" s="485"/>
      <c r="DF16" s="485"/>
      <c r="DG16" s="521"/>
      <c r="DH16" s="52"/>
      <c r="DI16" s="13"/>
      <c r="DJ16" s="13"/>
      <c r="DK16" s="13"/>
      <c r="DL16" s="13"/>
      <c r="DM16" s="13"/>
      <c r="DN16" s="13"/>
      <c r="DO16" s="13"/>
      <c r="DP16" s="13"/>
      <c r="DQ16" s="13"/>
    </row>
    <row r="17" spans="1:123" ht="15.95" customHeight="1" thickBot="1">
      <c r="A17" s="441"/>
      <c r="B17" s="441"/>
      <c r="C17" s="441"/>
      <c r="D17" s="567"/>
      <c r="E17" s="567"/>
      <c r="F17" s="567"/>
      <c r="G17" s="438"/>
      <c r="H17" s="438"/>
      <c r="I17" s="438"/>
      <c r="J17" s="438"/>
      <c r="K17" s="438"/>
      <c r="L17" s="530"/>
      <c r="M17" s="530"/>
      <c r="N17" s="441"/>
      <c r="O17" s="441"/>
      <c r="P17" s="441"/>
      <c r="Q17" s="441"/>
      <c r="R17" s="687"/>
      <c r="S17" s="687"/>
      <c r="T17" s="530"/>
      <c r="U17" s="530"/>
      <c r="V17" s="530"/>
      <c r="W17" s="530"/>
      <c r="X17" s="530"/>
      <c r="Y17" s="441"/>
      <c r="Z17" s="441"/>
      <c r="AA17" s="688"/>
      <c r="AB17" s="688"/>
      <c r="AC17" s="668"/>
      <c r="AD17" s="668"/>
      <c r="AE17" s="530"/>
      <c r="AF17" s="530"/>
      <c r="AG17" s="530"/>
      <c r="AH17" s="17"/>
      <c r="AI17" s="583" t="s">
        <v>230</v>
      </c>
      <c r="AJ17" s="567"/>
      <c r="AK17" s="567"/>
      <c r="AL17" s="87"/>
      <c r="AM17" s="88"/>
      <c r="AN17" s="89"/>
      <c r="AO17" s="637">
        <v>200</v>
      </c>
      <c r="AP17" s="638"/>
      <c r="AQ17" s="639"/>
      <c r="AR17" s="87"/>
      <c r="AS17" s="88" t="s">
        <v>234</v>
      </c>
      <c r="AT17" s="89"/>
      <c r="AU17" s="637">
        <v>180</v>
      </c>
      <c r="AV17" s="638"/>
      <c r="AW17" s="638"/>
      <c r="AX17" s="639"/>
      <c r="AY17" s="640">
        <v>240000</v>
      </c>
      <c r="AZ17" s="638"/>
      <c r="BA17" s="638"/>
      <c r="BB17" s="639"/>
      <c r="BC17" s="641" t="s">
        <v>44</v>
      </c>
      <c r="BD17" s="629"/>
      <c r="BE17" s="629"/>
      <c r="BF17" s="630"/>
      <c r="BG17" s="640">
        <v>17568</v>
      </c>
      <c r="BH17" s="638"/>
      <c r="BI17" s="638"/>
      <c r="BJ17" s="639"/>
      <c r="BK17" s="642">
        <v>257768</v>
      </c>
      <c r="BL17" s="643"/>
      <c r="BM17" s="643"/>
      <c r="BN17" s="644"/>
      <c r="BQ17" s="556"/>
      <c r="BR17" s="557"/>
      <c r="BS17" s="557"/>
      <c r="BT17" s="557"/>
      <c r="BU17" s="557"/>
      <c r="BV17" s="560"/>
      <c r="BW17" s="560"/>
      <c r="BX17" s="560"/>
      <c r="BY17" s="561"/>
      <c r="BZ17" s="561"/>
      <c r="CA17" s="561"/>
      <c r="CB17" s="531"/>
      <c r="CC17" s="531"/>
      <c r="CD17" s="531"/>
      <c r="CE17" s="531"/>
      <c r="CF17" s="97"/>
      <c r="CG17" s="431">
        <v>10000</v>
      </c>
      <c r="CH17" s="431"/>
      <c r="CI17" s="536"/>
      <c r="CJ17" s="496"/>
      <c r="CK17" s="497"/>
      <c r="CL17" s="497"/>
      <c r="CM17" s="498"/>
      <c r="CN17" s="496"/>
      <c r="CO17" s="497"/>
      <c r="CP17" s="497"/>
      <c r="CQ17" s="498"/>
      <c r="CR17" s="499"/>
      <c r="CS17" s="499"/>
      <c r="CT17" s="499"/>
      <c r="CU17" s="499"/>
      <c r="CV17" s="496"/>
      <c r="CW17" s="497"/>
      <c r="CX17" s="497"/>
      <c r="CY17" s="497"/>
      <c r="CZ17" s="503"/>
      <c r="DA17" s="499"/>
      <c r="DB17" s="499"/>
      <c r="DC17" s="504"/>
      <c r="DD17" s="497"/>
      <c r="DE17" s="497"/>
      <c r="DF17" s="497"/>
      <c r="DG17" s="519"/>
    </row>
    <row r="18" spans="1:123" ht="15.95" customHeight="1">
      <c r="A18" s="441"/>
      <c r="B18" s="441" t="s">
        <v>233</v>
      </c>
      <c r="C18" s="441"/>
      <c r="D18" s="441" t="s">
        <v>232</v>
      </c>
      <c r="E18" s="441"/>
      <c r="F18" s="441"/>
      <c r="G18" s="681" t="s">
        <v>269</v>
      </c>
      <c r="H18" s="682"/>
      <c r="I18" s="682"/>
      <c r="J18" s="682"/>
      <c r="K18" s="682"/>
      <c r="L18" s="441" t="s">
        <v>234</v>
      </c>
      <c r="M18" s="441"/>
      <c r="N18" s="441" t="s">
        <v>234</v>
      </c>
      <c r="O18" s="441"/>
      <c r="P18" s="441" t="s">
        <v>234</v>
      </c>
      <c r="Q18" s="441"/>
      <c r="R18" s="666"/>
      <c r="S18" s="666"/>
      <c r="T18" s="441" t="s">
        <v>234</v>
      </c>
      <c r="U18" s="441"/>
      <c r="V18" s="441"/>
      <c r="W18" s="441" t="s">
        <v>234</v>
      </c>
      <c r="X18" s="441"/>
      <c r="Y18" s="530">
        <v>180</v>
      </c>
      <c r="Z18" s="530"/>
      <c r="AA18" s="666"/>
      <c r="AB18" s="666"/>
      <c r="AC18" s="670"/>
      <c r="AD18" s="670"/>
      <c r="AE18" s="441" t="s">
        <v>234</v>
      </c>
      <c r="AF18" s="441"/>
      <c r="AG18" s="441"/>
      <c r="AH18" s="18"/>
      <c r="AI18" s="583"/>
      <c r="AJ18" s="567"/>
      <c r="AK18" s="567"/>
      <c r="AL18" s="6"/>
      <c r="AN18" s="7"/>
      <c r="AO18" s="6"/>
      <c r="AQ18" s="7"/>
      <c r="AR18" s="6"/>
      <c r="AT18" s="7"/>
      <c r="AU18" s="645" t="s">
        <v>293</v>
      </c>
      <c r="AV18" s="646"/>
      <c r="AW18" s="646"/>
      <c r="AX18" s="647"/>
      <c r="AY18" s="6"/>
      <c r="BB18" s="7"/>
      <c r="BC18" s="6"/>
      <c r="BF18" s="7"/>
      <c r="BG18" s="6"/>
      <c r="BJ18" s="7"/>
      <c r="BK18" s="6"/>
      <c r="BM18" s="8"/>
      <c r="BN18" s="93"/>
      <c r="CF18" s="507"/>
      <c r="CG18" s="507"/>
      <c r="CH18" s="507"/>
      <c r="CI18" s="507"/>
    </row>
    <row r="19" spans="1:123" ht="15.95" customHeight="1" thickBot="1">
      <c r="A19" s="441"/>
      <c r="B19" s="441"/>
      <c r="C19" s="441"/>
      <c r="D19" s="441"/>
      <c r="E19" s="441"/>
      <c r="F19" s="441"/>
      <c r="G19" s="682"/>
      <c r="H19" s="682"/>
      <c r="I19" s="682"/>
      <c r="J19" s="682"/>
      <c r="K19" s="682"/>
      <c r="L19" s="441"/>
      <c r="M19" s="441"/>
      <c r="N19" s="441"/>
      <c r="O19" s="441"/>
      <c r="P19" s="441"/>
      <c r="Q19" s="441"/>
      <c r="R19" s="441"/>
      <c r="S19" s="441"/>
      <c r="T19" s="441"/>
      <c r="U19" s="441"/>
      <c r="V19" s="441"/>
      <c r="W19" s="441"/>
      <c r="X19" s="441"/>
      <c r="Y19" s="530"/>
      <c r="Z19" s="530"/>
      <c r="AA19" s="441"/>
      <c r="AB19" s="441"/>
      <c r="AC19" s="664"/>
      <c r="AD19" s="664"/>
      <c r="AE19" s="441"/>
      <c r="AF19" s="441"/>
      <c r="AG19" s="441"/>
      <c r="AH19" s="18"/>
      <c r="AI19" s="583"/>
      <c r="AJ19" s="567"/>
      <c r="AK19" s="567"/>
      <c r="AL19" s="569" t="s">
        <v>233</v>
      </c>
      <c r="AM19" s="570"/>
      <c r="AN19" s="636"/>
      <c r="AO19" s="90"/>
      <c r="AP19" s="91"/>
      <c r="AQ19" s="92"/>
      <c r="AR19" s="90"/>
      <c r="AS19" s="91"/>
      <c r="AT19" s="92"/>
      <c r="AU19" s="648">
        <v>180</v>
      </c>
      <c r="AV19" s="649"/>
      <c r="AW19" s="649"/>
      <c r="AX19" s="650"/>
      <c r="AY19" s="651" t="s">
        <v>44</v>
      </c>
      <c r="AZ19" s="632"/>
      <c r="BA19" s="632"/>
      <c r="BB19" s="633"/>
      <c r="BC19" s="652" t="s">
        <v>44</v>
      </c>
      <c r="BD19" s="592"/>
      <c r="BE19" s="592"/>
      <c r="BF19" s="593"/>
      <c r="BG19" s="652" t="s">
        <v>44</v>
      </c>
      <c r="BH19" s="592"/>
      <c r="BI19" s="592"/>
      <c r="BJ19" s="593"/>
      <c r="BK19" s="652" t="s">
        <v>44</v>
      </c>
      <c r="BL19" s="592"/>
      <c r="BM19" s="592"/>
      <c r="BN19" s="594"/>
      <c r="BP19" s="8" t="s">
        <v>16</v>
      </c>
      <c r="CS19" s="13"/>
      <c r="CT19" s="13"/>
      <c r="CU19" s="13"/>
      <c r="CV19" s="13"/>
      <c r="CW19" s="13"/>
      <c r="CX19" s="13"/>
      <c r="CY19" s="13"/>
      <c r="CZ19" s="13"/>
      <c r="DA19" s="13"/>
      <c r="DB19" s="13"/>
      <c r="DC19" s="13"/>
      <c r="DD19" s="13"/>
      <c r="DE19" s="13"/>
      <c r="DF19" s="13"/>
      <c r="DG19" s="13"/>
      <c r="DH19" s="13"/>
      <c r="DI19" s="13"/>
      <c r="DJ19" s="13"/>
      <c r="DK19" s="13"/>
      <c r="DL19" s="13"/>
      <c r="DM19" s="52"/>
      <c r="DN19" s="13"/>
      <c r="DO19" s="13"/>
      <c r="DP19" s="13"/>
      <c r="DQ19" s="13"/>
    </row>
    <row r="20" spans="1:123" ht="15.95" customHeight="1">
      <c r="A20" s="441"/>
      <c r="B20" s="441"/>
      <c r="C20" s="441"/>
      <c r="D20" s="441"/>
      <c r="E20" s="441"/>
      <c r="F20" s="441"/>
      <c r="G20" s="682"/>
      <c r="H20" s="682"/>
      <c r="I20" s="682"/>
      <c r="J20" s="682"/>
      <c r="K20" s="682"/>
      <c r="L20" s="441"/>
      <c r="M20" s="441"/>
      <c r="N20" s="441"/>
      <c r="O20" s="441"/>
      <c r="P20" s="441"/>
      <c r="Q20" s="441"/>
      <c r="R20" s="441"/>
      <c r="S20" s="441"/>
      <c r="T20" s="441"/>
      <c r="U20" s="441"/>
      <c r="V20" s="441"/>
      <c r="W20" s="441"/>
      <c r="X20" s="441"/>
      <c r="Y20" s="530"/>
      <c r="Z20" s="530"/>
      <c r="AA20" s="441"/>
      <c r="AB20" s="441"/>
      <c r="AC20" s="664"/>
      <c r="AD20" s="664"/>
      <c r="AE20" s="441"/>
      <c r="AF20" s="441"/>
      <c r="AG20" s="441"/>
      <c r="AH20" s="18"/>
      <c r="AI20" s="583" t="s">
        <v>235</v>
      </c>
      <c r="AJ20" s="567"/>
      <c r="AK20" s="567"/>
      <c r="AL20" s="567" t="s">
        <v>234</v>
      </c>
      <c r="AM20" s="567"/>
      <c r="AN20" s="567"/>
      <c r="AO20" s="588">
        <v>200</v>
      </c>
      <c r="AP20" s="588"/>
      <c r="AQ20" s="588"/>
      <c r="AR20" s="567" t="s">
        <v>234</v>
      </c>
      <c r="AS20" s="567"/>
      <c r="AT20" s="567"/>
      <c r="AU20" s="567" t="s">
        <v>234</v>
      </c>
      <c r="AV20" s="567"/>
      <c r="AW20" s="567"/>
      <c r="AX20" s="383"/>
      <c r="AY20" s="573" t="s">
        <v>0</v>
      </c>
      <c r="AZ20" s="620"/>
      <c r="BA20" s="620"/>
      <c r="BB20" s="621"/>
      <c r="BC20" s="385" t="s">
        <v>234</v>
      </c>
      <c r="BD20" s="567"/>
      <c r="BE20" s="567"/>
      <c r="BF20" s="567"/>
      <c r="BG20" s="567" t="s">
        <v>234</v>
      </c>
      <c r="BH20" s="567"/>
      <c r="BI20" s="567"/>
      <c r="BJ20" s="567"/>
      <c r="BK20" s="626"/>
      <c r="BL20" s="626"/>
      <c r="BM20" s="626"/>
      <c r="BN20" s="627"/>
      <c r="BP20" s="1" t="s">
        <v>557</v>
      </c>
      <c r="CI20" s="52"/>
      <c r="CJ20" s="13"/>
      <c r="CK20" s="13"/>
      <c r="CL20" s="13"/>
      <c r="CM20" s="13"/>
      <c r="CS20" s="13"/>
      <c r="CT20" s="13"/>
      <c r="CU20" s="13"/>
      <c r="CV20" s="13" t="s">
        <v>319</v>
      </c>
      <c r="CW20" s="13"/>
      <c r="CX20" s="13"/>
      <c r="CY20" s="13"/>
      <c r="CZ20" s="13"/>
      <c r="DA20" s="13"/>
      <c r="DB20" s="13"/>
      <c r="DC20" s="13"/>
      <c r="DD20" s="13"/>
      <c r="DE20" s="13"/>
      <c r="DF20" s="13"/>
      <c r="DG20" s="13"/>
      <c r="DH20" s="13"/>
      <c r="DI20" s="13"/>
      <c r="DJ20" s="13"/>
      <c r="DK20" s="13"/>
      <c r="DL20" s="13"/>
      <c r="DM20" s="13"/>
      <c r="DN20" s="13"/>
      <c r="DO20" s="13"/>
      <c r="DP20" s="13"/>
      <c r="DQ20" s="13"/>
    </row>
    <row r="21" spans="1:123" ht="15.95" customHeight="1" thickBot="1">
      <c r="A21" s="441">
        <v>2</v>
      </c>
      <c r="B21" s="441" t="s">
        <v>235</v>
      </c>
      <c r="C21" s="441"/>
      <c r="D21" s="436" t="s">
        <v>236</v>
      </c>
      <c r="E21" s="605"/>
      <c r="F21" s="605"/>
      <c r="G21" s="438" t="s">
        <v>237</v>
      </c>
      <c r="H21" s="438"/>
      <c r="I21" s="438"/>
      <c r="J21" s="438"/>
      <c r="K21" s="438"/>
      <c r="L21" s="530">
        <v>200</v>
      </c>
      <c r="M21" s="530"/>
      <c r="N21" s="441" t="s">
        <v>234</v>
      </c>
      <c r="O21" s="441"/>
      <c r="P21" s="664">
        <v>0.3</v>
      </c>
      <c r="Q21" s="664"/>
      <c r="R21" s="699">
        <v>1000</v>
      </c>
      <c r="S21" s="700"/>
      <c r="T21" s="665"/>
      <c r="U21" s="665"/>
      <c r="V21" s="665"/>
      <c r="W21" s="441" t="s">
        <v>234</v>
      </c>
      <c r="X21" s="441"/>
      <c r="Y21" s="441" t="s">
        <v>234</v>
      </c>
      <c r="Z21" s="441"/>
      <c r="AA21" s="441" t="s">
        <v>234</v>
      </c>
      <c r="AB21" s="441"/>
      <c r="AC21" s="441" t="s">
        <v>234</v>
      </c>
      <c r="AD21" s="441"/>
      <c r="AE21" s="441" t="s">
        <v>234</v>
      </c>
      <c r="AF21" s="441"/>
      <c r="AG21" s="441"/>
      <c r="AH21" s="18"/>
      <c r="AI21" s="583"/>
      <c r="AJ21" s="567"/>
      <c r="AK21" s="567"/>
      <c r="AL21" s="567"/>
      <c r="AM21" s="567"/>
      <c r="AN21" s="567"/>
      <c r="AO21" s="588"/>
      <c r="AP21" s="588"/>
      <c r="AQ21" s="588"/>
      <c r="AR21" s="567"/>
      <c r="AS21" s="567"/>
      <c r="AT21" s="567"/>
      <c r="AU21" s="567"/>
      <c r="AV21" s="567"/>
      <c r="AW21" s="567"/>
      <c r="AX21" s="383"/>
      <c r="AY21" s="574"/>
      <c r="AZ21" s="622"/>
      <c r="BA21" s="622"/>
      <c r="BB21" s="623"/>
      <c r="BC21" s="185"/>
      <c r="BD21" s="568"/>
      <c r="BE21" s="568"/>
      <c r="BF21" s="568"/>
      <c r="BG21" s="568"/>
      <c r="BH21" s="568"/>
      <c r="BI21" s="568"/>
      <c r="BJ21" s="568"/>
      <c r="BK21" s="626"/>
      <c r="BL21" s="626"/>
      <c r="BM21" s="626"/>
      <c r="BN21" s="627"/>
      <c r="BP21" s="1" t="s">
        <v>320</v>
      </c>
      <c r="CS21" s="52"/>
      <c r="CT21" s="13"/>
      <c r="CU21" s="13"/>
      <c r="CV21" s="13" t="s">
        <v>321</v>
      </c>
      <c r="CW21" s="13"/>
      <c r="CX21" s="13"/>
      <c r="CY21" s="13"/>
      <c r="CZ21" s="13"/>
      <c r="DA21" s="13"/>
      <c r="DB21" s="13"/>
      <c r="DC21" s="13"/>
      <c r="DD21" s="13"/>
      <c r="DE21" s="13"/>
      <c r="DF21" s="13"/>
      <c r="DG21" s="13"/>
      <c r="DH21" s="13"/>
      <c r="DI21" s="13"/>
      <c r="DJ21" s="13"/>
      <c r="DK21" s="13"/>
      <c r="DL21" s="13"/>
      <c r="DM21" s="13"/>
      <c r="DN21" s="13"/>
      <c r="DO21" s="13"/>
      <c r="DP21" s="13"/>
      <c r="DQ21" s="13"/>
    </row>
    <row r="22" spans="1:123" ht="15.95" customHeight="1">
      <c r="A22" s="441"/>
      <c r="B22" s="441"/>
      <c r="C22" s="441"/>
      <c r="D22" s="605"/>
      <c r="E22" s="605"/>
      <c r="F22" s="605"/>
      <c r="G22" s="438"/>
      <c r="H22" s="438"/>
      <c r="I22" s="438"/>
      <c r="J22" s="438"/>
      <c r="K22" s="438"/>
      <c r="L22" s="530"/>
      <c r="M22" s="530"/>
      <c r="N22" s="441"/>
      <c r="O22" s="441"/>
      <c r="P22" s="664"/>
      <c r="Q22" s="664"/>
      <c r="R22" s="674"/>
      <c r="S22" s="675"/>
      <c r="T22" s="665"/>
      <c r="U22" s="665"/>
      <c r="V22" s="665"/>
      <c r="W22" s="441"/>
      <c r="X22" s="441"/>
      <c r="Y22" s="441"/>
      <c r="Z22" s="441"/>
      <c r="AA22" s="441"/>
      <c r="AB22" s="441"/>
      <c r="AC22" s="441"/>
      <c r="AD22" s="441"/>
      <c r="AE22" s="441"/>
      <c r="AF22" s="441"/>
      <c r="AG22" s="441"/>
      <c r="AH22" s="18"/>
      <c r="AI22" s="584" t="s">
        <v>238</v>
      </c>
      <c r="AJ22" s="585"/>
      <c r="AK22" s="585"/>
      <c r="AL22" s="567" t="s">
        <v>234</v>
      </c>
      <c r="AM22" s="567"/>
      <c r="AN22" s="567"/>
      <c r="AO22" s="567" t="s">
        <v>234</v>
      </c>
      <c r="AP22" s="567"/>
      <c r="AQ22" s="567"/>
      <c r="AR22" s="588">
        <v>200</v>
      </c>
      <c r="AS22" s="588"/>
      <c r="AT22" s="588"/>
      <c r="AU22" s="588">
        <v>240</v>
      </c>
      <c r="AV22" s="588"/>
      <c r="AW22" s="588"/>
      <c r="AX22" s="588"/>
      <c r="AY22" s="569" t="s">
        <v>234</v>
      </c>
      <c r="AZ22" s="570"/>
      <c r="BA22" s="570"/>
      <c r="BB22" s="570"/>
      <c r="BC22" s="573" t="s">
        <v>1</v>
      </c>
      <c r="BD22" s="620"/>
      <c r="BE22" s="620"/>
      <c r="BF22" s="621"/>
      <c r="BG22" s="573" t="s">
        <v>2</v>
      </c>
      <c r="BH22" s="620"/>
      <c r="BI22" s="620"/>
      <c r="BJ22" s="621"/>
      <c r="BK22" s="624"/>
      <c r="BL22" s="624"/>
      <c r="BM22" s="624"/>
      <c r="BN22" s="625"/>
      <c r="BP22" s="1" t="s">
        <v>325</v>
      </c>
      <c r="CS22" s="13"/>
      <c r="CT22" s="13"/>
      <c r="CU22" s="13"/>
      <c r="CV22" s="13" t="s">
        <v>326</v>
      </c>
      <c r="CW22" s="13"/>
      <c r="CX22" s="13"/>
      <c r="CY22" s="13"/>
      <c r="CZ22" s="13"/>
      <c r="DA22" s="13"/>
      <c r="DB22" s="13"/>
      <c r="DC22" s="13"/>
      <c r="DD22" s="13"/>
      <c r="DE22" s="13"/>
      <c r="DF22" s="13"/>
      <c r="DG22" s="13"/>
      <c r="DH22" s="52"/>
      <c r="DI22" s="13"/>
      <c r="DJ22" s="13"/>
      <c r="DK22" s="13"/>
      <c r="DL22" s="13"/>
      <c r="DM22" s="13"/>
      <c r="DN22" s="13"/>
      <c r="DO22" s="13"/>
      <c r="DP22" s="13"/>
      <c r="DQ22" s="13"/>
    </row>
    <row r="23" spans="1:123" ht="15.95" customHeight="1" thickBot="1">
      <c r="A23" s="441"/>
      <c r="B23" s="441" t="s">
        <v>238</v>
      </c>
      <c r="C23" s="441"/>
      <c r="D23" s="436" t="s">
        <v>239</v>
      </c>
      <c r="E23" s="605"/>
      <c r="F23" s="605"/>
      <c r="G23" s="685" t="s">
        <v>240</v>
      </c>
      <c r="H23" s="701"/>
      <c r="I23" s="701"/>
      <c r="J23" s="701"/>
      <c r="K23" s="701"/>
      <c r="L23" s="441" t="s">
        <v>234</v>
      </c>
      <c r="M23" s="441"/>
      <c r="N23" s="530">
        <v>200</v>
      </c>
      <c r="O23" s="530"/>
      <c r="P23" s="664">
        <v>0.7</v>
      </c>
      <c r="Q23" s="664"/>
      <c r="R23" s="674"/>
      <c r="S23" s="675"/>
      <c r="T23" s="665"/>
      <c r="U23" s="665"/>
      <c r="V23" s="665"/>
      <c r="W23" s="530">
        <v>240</v>
      </c>
      <c r="X23" s="530"/>
      <c r="Y23" s="441" t="s">
        <v>234</v>
      </c>
      <c r="Z23" s="441"/>
      <c r="AA23" s="530">
        <v>190</v>
      </c>
      <c r="AB23" s="530"/>
      <c r="AC23" s="664">
        <v>0.55000000000000004</v>
      </c>
      <c r="AD23" s="664"/>
      <c r="AE23" s="665"/>
      <c r="AF23" s="665"/>
      <c r="AG23" s="665"/>
      <c r="AH23" s="18"/>
      <c r="AI23" s="586"/>
      <c r="AJ23" s="587"/>
      <c r="AK23" s="587"/>
      <c r="AL23" s="589"/>
      <c r="AM23" s="589"/>
      <c r="AN23" s="589"/>
      <c r="AO23" s="589"/>
      <c r="AP23" s="589"/>
      <c r="AQ23" s="589"/>
      <c r="AR23" s="590"/>
      <c r="AS23" s="590"/>
      <c r="AT23" s="590"/>
      <c r="AU23" s="590"/>
      <c r="AV23" s="590"/>
      <c r="AW23" s="590"/>
      <c r="AX23" s="590"/>
      <c r="AY23" s="571"/>
      <c r="AZ23" s="572"/>
      <c r="BA23" s="572"/>
      <c r="BB23" s="572"/>
      <c r="BC23" s="574"/>
      <c r="BD23" s="622"/>
      <c r="BE23" s="622"/>
      <c r="BF23" s="623"/>
      <c r="BG23" s="574"/>
      <c r="BH23" s="622"/>
      <c r="BI23" s="622"/>
      <c r="BJ23" s="623"/>
      <c r="BK23" s="622"/>
      <c r="BL23" s="622"/>
      <c r="BM23" s="622"/>
      <c r="BN23" s="623"/>
      <c r="BP23" s="1" t="s">
        <v>322</v>
      </c>
      <c r="CI23" s="52"/>
      <c r="CJ23" s="13"/>
      <c r="CK23" s="13"/>
      <c r="CL23" s="13"/>
      <c r="CM23" s="13"/>
      <c r="CS23" s="13"/>
      <c r="CT23" s="13"/>
      <c r="CU23" s="13"/>
      <c r="CV23" s="13"/>
      <c r="CW23" s="13"/>
      <c r="CX23" s="13"/>
      <c r="CY23" s="13"/>
      <c r="CZ23" s="13"/>
      <c r="DA23" s="13"/>
      <c r="DB23" s="13"/>
      <c r="DC23" s="13"/>
      <c r="DD23" s="13"/>
      <c r="DE23" s="13"/>
      <c r="DF23" s="13"/>
      <c r="DG23" s="13"/>
      <c r="DH23" s="13"/>
      <c r="DI23" s="13"/>
      <c r="DJ23" s="13"/>
      <c r="DK23" s="13"/>
      <c r="DL23" s="13"/>
      <c r="DM23" s="13"/>
      <c r="DN23" s="13"/>
      <c r="DO23" s="13"/>
      <c r="DP23" s="13"/>
      <c r="DQ23" s="13"/>
    </row>
    <row r="24" spans="1:123" ht="15.95" customHeight="1">
      <c r="A24" s="441"/>
      <c r="B24" s="441"/>
      <c r="C24" s="441"/>
      <c r="D24" s="605"/>
      <c r="E24" s="605"/>
      <c r="F24" s="605"/>
      <c r="G24" s="701"/>
      <c r="H24" s="701"/>
      <c r="I24" s="701"/>
      <c r="J24" s="701"/>
      <c r="K24" s="701"/>
      <c r="L24" s="441"/>
      <c r="M24" s="441"/>
      <c r="N24" s="530"/>
      <c r="O24" s="530"/>
      <c r="P24" s="664"/>
      <c r="Q24" s="664"/>
      <c r="R24" s="676"/>
      <c r="S24" s="677"/>
      <c r="T24" s="665"/>
      <c r="U24" s="665"/>
      <c r="V24" s="665"/>
      <c r="W24" s="530"/>
      <c r="X24" s="530"/>
      <c r="Y24" s="441"/>
      <c r="Z24" s="441"/>
      <c r="AA24" s="530"/>
      <c r="AB24" s="530"/>
      <c r="AC24" s="664"/>
      <c r="AD24" s="664"/>
      <c r="AE24" s="665"/>
      <c r="AF24" s="665"/>
      <c r="AG24" s="665"/>
      <c r="AH24" s="18"/>
      <c r="AI24" s="21"/>
      <c r="AJ24" s="21"/>
      <c r="AK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P24" s="1" t="s">
        <v>323</v>
      </c>
      <c r="CS24" s="13"/>
      <c r="CT24" s="13"/>
      <c r="CU24" s="13"/>
      <c r="CV24" s="13" t="s">
        <v>324</v>
      </c>
      <c r="CW24" s="13"/>
      <c r="CX24" s="52"/>
      <c r="CY24" s="13"/>
      <c r="CZ24" s="13"/>
      <c r="DA24" s="13"/>
      <c r="DB24" s="13"/>
      <c r="DC24" s="13"/>
      <c r="DD24" s="13"/>
      <c r="DE24" s="13"/>
      <c r="DF24" s="13"/>
      <c r="DG24" s="13"/>
      <c r="DH24" s="13"/>
      <c r="DI24" s="13"/>
      <c r="DJ24" s="13"/>
      <c r="DK24" s="13"/>
      <c r="DL24" s="13"/>
      <c r="DM24" s="13"/>
      <c r="DN24" s="13"/>
      <c r="DO24" s="13"/>
      <c r="DP24" s="13"/>
      <c r="DQ24" s="13"/>
    </row>
    <row r="25" spans="1:123" ht="15.95" customHeight="1" thickBot="1">
      <c r="A25" s="441">
        <v>3</v>
      </c>
      <c r="B25" s="441" t="s">
        <v>241</v>
      </c>
      <c r="C25" s="441"/>
      <c r="D25" s="436" t="s">
        <v>236</v>
      </c>
      <c r="E25" s="605"/>
      <c r="F25" s="605"/>
      <c r="G25" s="438" t="s">
        <v>242</v>
      </c>
      <c r="H25" s="438"/>
      <c r="I25" s="438"/>
      <c r="J25" s="438"/>
      <c r="K25" s="438"/>
      <c r="L25" s="530">
        <v>120</v>
      </c>
      <c r="M25" s="530"/>
      <c r="N25" s="441" t="s">
        <v>234</v>
      </c>
      <c r="O25" s="441"/>
      <c r="P25" s="664">
        <v>0.3</v>
      </c>
      <c r="Q25" s="664"/>
      <c r="R25" s="699">
        <v>900</v>
      </c>
      <c r="S25" s="700"/>
      <c r="T25" s="665"/>
      <c r="U25" s="665"/>
      <c r="V25" s="665"/>
      <c r="W25" s="441" t="s">
        <v>234</v>
      </c>
      <c r="X25" s="441"/>
      <c r="Y25" s="441" t="s">
        <v>234</v>
      </c>
      <c r="Z25" s="441"/>
      <c r="AA25" s="441" t="s">
        <v>234</v>
      </c>
      <c r="AB25" s="441"/>
      <c r="AC25" s="441" t="s">
        <v>234</v>
      </c>
      <c r="AD25" s="441"/>
      <c r="AE25" s="441" t="s">
        <v>234</v>
      </c>
      <c r="AF25" s="441"/>
      <c r="AG25" s="441"/>
      <c r="AH25" s="18"/>
      <c r="AI25" s="21" t="s">
        <v>294</v>
      </c>
      <c r="AJ25" s="21"/>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CI25" s="52"/>
      <c r="CJ25" s="13"/>
      <c r="CK25" s="13"/>
      <c r="CL25" s="13"/>
      <c r="CM25" s="13"/>
      <c r="CS25" s="13"/>
      <c r="CT25" s="13"/>
      <c r="CU25" s="13"/>
      <c r="CV25" s="13"/>
      <c r="CW25" s="13"/>
      <c r="CX25" s="13"/>
      <c r="CY25" s="13"/>
      <c r="CZ25" s="13"/>
      <c r="DA25" s="13"/>
      <c r="DB25" s="13"/>
      <c r="DC25" s="13"/>
      <c r="DD25" s="13"/>
      <c r="DE25" s="13"/>
      <c r="DF25" s="13"/>
      <c r="DG25" s="13"/>
      <c r="DH25" s="13"/>
      <c r="DI25" s="13"/>
      <c r="DJ25" s="13"/>
      <c r="DK25" s="13"/>
      <c r="DL25" s="13"/>
      <c r="DM25" s="13"/>
      <c r="DN25" s="13"/>
      <c r="DO25" s="13"/>
      <c r="DP25" s="13"/>
      <c r="DQ25" s="13"/>
    </row>
    <row r="26" spans="1:123" ht="15.95" customHeight="1" thickBot="1">
      <c r="A26" s="441"/>
      <c r="B26" s="441"/>
      <c r="C26" s="441"/>
      <c r="D26" s="605"/>
      <c r="E26" s="605"/>
      <c r="F26" s="605"/>
      <c r="G26" s="438"/>
      <c r="H26" s="438"/>
      <c r="I26" s="438"/>
      <c r="J26" s="438"/>
      <c r="K26" s="438"/>
      <c r="L26" s="530"/>
      <c r="M26" s="530"/>
      <c r="N26" s="441"/>
      <c r="O26" s="441"/>
      <c r="P26" s="664"/>
      <c r="Q26" s="664"/>
      <c r="R26" s="674"/>
      <c r="S26" s="675"/>
      <c r="T26" s="665"/>
      <c r="U26" s="665"/>
      <c r="V26" s="665"/>
      <c r="W26" s="441"/>
      <c r="X26" s="441"/>
      <c r="Y26" s="441"/>
      <c r="Z26" s="441"/>
      <c r="AA26" s="441"/>
      <c r="AB26" s="441"/>
      <c r="AC26" s="441"/>
      <c r="AD26" s="441"/>
      <c r="AE26" s="441"/>
      <c r="AF26" s="441"/>
      <c r="AG26" s="441"/>
      <c r="AH26" s="18"/>
      <c r="AI26" s="602" t="s">
        <v>295</v>
      </c>
      <c r="AJ26" s="603"/>
      <c r="AK26" s="603"/>
      <c r="AL26" s="606" t="s">
        <v>296</v>
      </c>
      <c r="AM26" s="607"/>
      <c r="AN26" s="607"/>
      <c r="AO26" s="607"/>
      <c r="AP26" s="607"/>
      <c r="AQ26" s="607"/>
      <c r="AR26" s="607"/>
      <c r="AS26" s="607"/>
      <c r="AT26" s="608"/>
      <c r="AU26" s="597" t="s">
        <v>298</v>
      </c>
      <c r="AV26" s="598"/>
      <c r="AW26" s="598"/>
      <c r="AX26" s="598"/>
      <c r="AY26" s="598"/>
      <c r="AZ26" s="598"/>
      <c r="BA26" s="598"/>
      <c r="BB26" s="598"/>
      <c r="BC26" s="598"/>
      <c r="BD26" s="598"/>
      <c r="BE26" s="598"/>
      <c r="BF26" s="598"/>
      <c r="BG26" s="598"/>
      <c r="BH26" s="598"/>
      <c r="BI26" s="598"/>
      <c r="BJ26" s="599"/>
      <c r="BK26" s="8"/>
      <c r="BL26" s="8"/>
      <c r="BM26" s="8"/>
      <c r="BQ26" s="1" t="s">
        <v>276</v>
      </c>
      <c r="CS26" s="52"/>
      <c r="CT26" s="13"/>
      <c r="CU26" s="13"/>
      <c r="CV26" s="13"/>
      <c r="CW26" s="13"/>
      <c r="CX26" s="13"/>
      <c r="CY26" s="13"/>
      <c r="CZ26" s="13"/>
      <c r="DA26" s="13"/>
      <c r="DB26" s="13"/>
      <c r="DC26" s="13"/>
      <c r="DD26" s="13"/>
      <c r="DE26" s="13"/>
      <c r="DF26" s="13"/>
      <c r="DG26" s="13"/>
      <c r="DH26" s="13"/>
      <c r="DI26" s="13"/>
      <c r="DJ26" s="13"/>
      <c r="DK26" s="13"/>
      <c r="DL26" s="13"/>
      <c r="DM26" s="13"/>
      <c r="DN26" s="13"/>
      <c r="DO26" s="13"/>
      <c r="DP26" s="13"/>
      <c r="DQ26" s="13"/>
    </row>
    <row r="27" spans="1:123" ht="15.95" customHeight="1">
      <c r="A27" s="441"/>
      <c r="B27" s="441" t="s">
        <v>270</v>
      </c>
      <c r="C27" s="441"/>
      <c r="D27" s="436" t="s">
        <v>239</v>
      </c>
      <c r="E27" s="605"/>
      <c r="F27" s="605"/>
      <c r="G27" s="438" t="s">
        <v>242</v>
      </c>
      <c r="H27" s="438"/>
      <c r="I27" s="438"/>
      <c r="J27" s="438"/>
      <c r="K27" s="438"/>
      <c r="L27" s="441" t="s">
        <v>234</v>
      </c>
      <c r="M27" s="441"/>
      <c r="N27" s="530">
        <v>120</v>
      </c>
      <c r="O27" s="530"/>
      <c r="P27" s="664">
        <v>0.7</v>
      </c>
      <c r="Q27" s="664"/>
      <c r="R27" s="463"/>
      <c r="S27" s="465"/>
      <c r="T27" s="665"/>
      <c r="U27" s="665"/>
      <c r="V27" s="665"/>
      <c r="W27" s="530">
        <v>100</v>
      </c>
      <c r="X27" s="530"/>
      <c r="Y27" s="441" t="s">
        <v>234</v>
      </c>
      <c r="Z27" s="441"/>
      <c r="AA27" s="530">
        <v>200</v>
      </c>
      <c r="AB27" s="530"/>
      <c r="AC27" s="664">
        <v>0.6</v>
      </c>
      <c r="AD27" s="664"/>
      <c r="AE27" s="665"/>
      <c r="AF27" s="665"/>
      <c r="AG27" s="665"/>
      <c r="AH27" s="18"/>
      <c r="AI27" s="604"/>
      <c r="AJ27" s="605"/>
      <c r="AK27" s="605"/>
      <c r="AL27" s="609"/>
      <c r="AM27" s="610"/>
      <c r="AN27" s="610"/>
      <c r="AO27" s="610"/>
      <c r="AP27" s="610"/>
      <c r="AQ27" s="610"/>
      <c r="AR27" s="610"/>
      <c r="AS27" s="610"/>
      <c r="AT27" s="611"/>
      <c r="AU27" s="569"/>
      <c r="AV27" s="570"/>
      <c r="AW27" s="570"/>
      <c r="AX27" s="570"/>
      <c r="AY27" s="570"/>
      <c r="AZ27" s="570"/>
      <c r="BA27" s="570"/>
      <c r="BB27" s="570"/>
      <c r="BC27" s="570"/>
      <c r="BD27" s="570"/>
      <c r="BE27" s="570"/>
      <c r="BF27" s="570"/>
      <c r="BG27" s="570"/>
      <c r="BH27" s="570"/>
      <c r="BI27" s="570"/>
      <c r="BJ27" s="596"/>
      <c r="BK27" s="8"/>
      <c r="BL27" s="8"/>
      <c r="BM27" s="8"/>
      <c r="BQ27" s="477" t="s">
        <v>277</v>
      </c>
      <c r="BR27" s="478"/>
      <c r="BS27" s="478"/>
      <c r="BT27" s="478"/>
      <c r="BU27" s="479"/>
      <c r="BV27" s="53" t="s">
        <v>334</v>
      </c>
      <c r="BW27" s="54"/>
      <c r="BX27" s="54"/>
      <c r="BY27" s="54"/>
      <c r="BZ27" s="54"/>
      <c r="CA27" s="54"/>
      <c r="CB27" s="54"/>
      <c r="CC27" s="54"/>
      <c r="CD27" s="54"/>
      <c r="CE27" s="54"/>
      <c r="CF27" s="54"/>
      <c r="CG27" s="54"/>
      <c r="CH27" s="54"/>
      <c r="CI27" s="110"/>
      <c r="CJ27" s="100"/>
      <c r="CK27" s="100"/>
      <c r="CL27" s="100"/>
      <c r="CM27" s="100"/>
      <c r="CN27" s="54"/>
      <c r="CO27" s="54"/>
      <c r="CP27" s="54"/>
      <c r="CQ27" s="54"/>
      <c r="CR27" s="54"/>
      <c r="CS27" s="100"/>
      <c r="CT27" s="100"/>
      <c r="CU27" s="100"/>
      <c r="CV27" s="100"/>
      <c r="CW27" s="100"/>
      <c r="CX27" s="100"/>
      <c r="CY27" s="100"/>
      <c r="CZ27" s="100"/>
      <c r="DA27" s="100"/>
      <c r="DB27" s="100"/>
      <c r="DC27" s="100"/>
      <c r="DD27" s="100"/>
      <c r="DE27" s="100"/>
      <c r="DF27" s="100"/>
      <c r="DG27" s="100"/>
      <c r="DH27" s="100"/>
      <c r="DI27" s="100"/>
      <c r="DJ27" s="100"/>
      <c r="DK27" s="100"/>
      <c r="DL27" s="100"/>
      <c r="DM27" s="100"/>
      <c r="DN27" s="100"/>
      <c r="DO27" s="100"/>
      <c r="DP27" s="100"/>
      <c r="DQ27" s="100"/>
      <c r="DR27" s="54"/>
      <c r="DS27" s="72"/>
    </row>
    <row r="28" spans="1:123" ht="15.95" customHeight="1">
      <c r="A28" s="441"/>
      <c r="B28" s="441"/>
      <c r="C28" s="441"/>
      <c r="D28" s="605"/>
      <c r="E28" s="605"/>
      <c r="F28" s="605"/>
      <c r="G28" s="438"/>
      <c r="H28" s="438"/>
      <c r="I28" s="438"/>
      <c r="J28" s="438"/>
      <c r="K28" s="438"/>
      <c r="L28" s="441"/>
      <c r="M28" s="441"/>
      <c r="N28" s="530"/>
      <c r="O28" s="530"/>
      <c r="P28" s="664"/>
      <c r="Q28" s="664"/>
      <c r="R28" s="463"/>
      <c r="S28" s="465"/>
      <c r="T28" s="665"/>
      <c r="U28" s="665"/>
      <c r="V28" s="665"/>
      <c r="W28" s="530"/>
      <c r="X28" s="530"/>
      <c r="Y28" s="441"/>
      <c r="Z28" s="441"/>
      <c r="AA28" s="671"/>
      <c r="AB28" s="671"/>
      <c r="AC28" s="668"/>
      <c r="AD28" s="668"/>
      <c r="AE28" s="665"/>
      <c r="AF28" s="665"/>
      <c r="AG28" s="665"/>
      <c r="AH28" s="18"/>
      <c r="AI28" s="604"/>
      <c r="AJ28" s="605"/>
      <c r="AK28" s="605"/>
      <c r="AL28" s="612"/>
      <c r="AM28" s="613"/>
      <c r="AN28" s="613"/>
      <c r="AO28" s="613"/>
      <c r="AP28" s="613"/>
      <c r="AQ28" s="613"/>
      <c r="AR28" s="613"/>
      <c r="AS28" s="613"/>
      <c r="AT28" s="614"/>
      <c r="AU28" s="600"/>
      <c r="AV28" s="410"/>
      <c r="AW28" s="410"/>
      <c r="AX28" s="410"/>
      <c r="AY28" s="410"/>
      <c r="AZ28" s="410"/>
      <c r="BA28" s="410"/>
      <c r="BB28" s="410"/>
      <c r="BC28" s="410"/>
      <c r="BD28" s="410"/>
      <c r="BE28" s="410"/>
      <c r="BF28" s="410"/>
      <c r="BG28" s="410"/>
      <c r="BH28" s="410"/>
      <c r="BI28" s="410"/>
      <c r="BJ28" s="601"/>
      <c r="BK28" s="8"/>
      <c r="BL28" s="8"/>
      <c r="BM28" s="8"/>
      <c r="BQ28" s="505" t="s">
        <v>328</v>
      </c>
      <c r="BR28" s="506"/>
      <c r="BS28" s="436" t="s">
        <v>280</v>
      </c>
      <c r="BT28" s="436"/>
      <c r="BU28" s="436"/>
      <c r="BV28" s="5" t="s">
        <v>317</v>
      </c>
      <c r="BW28" s="33"/>
      <c r="BX28" s="33"/>
      <c r="BY28" s="33"/>
      <c r="BZ28" s="33"/>
      <c r="CA28" s="33"/>
      <c r="CB28" s="33"/>
      <c r="CC28" s="33"/>
      <c r="CD28" s="33"/>
      <c r="CE28" s="33"/>
      <c r="CF28" s="33"/>
      <c r="CG28" s="33"/>
      <c r="CH28" s="33"/>
      <c r="CI28" s="33"/>
      <c r="CJ28" s="33"/>
      <c r="CK28" s="33"/>
      <c r="CL28" s="33"/>
      <c r="CM28" s="33"/>
      <c r="CN28" s="33"/>
      <c r="CO28" s="33"/>
      <c r="CP28" s="33"/>
      <c r="CQ28" s="33"/>
      <c r="CR28" s="33"/>
      <c r="CS28" s="25"/>
      <c r="CT28" s="25"/>
      <c r="CU28" s="25"/>
      <c r="CV28" s="25"/>
      <c r="CW28" s="25"/>
      <c r="CX28" s="25"/>
      <c r="CY28" s="25"/>
      <c r="CZ28" s="25"/>
      <c r="DA28" s="25"/>
      <c r="DB28" s="25"/>
      <c r="DC28" s="25"/>
      <c r="DD28" s="460" t="s">
        <v>335</v>
      </c>
      <c r="DE28" s="461"/>
      <c r="DF28" s="461"/>
      <c r="DG28" s="461"/>
      <c r="DH28" s="461"/>
      <c r="DI28" s="461"/>
      <c r="DJ28" s="461"/>
      <c r="DK28" s="462"/>
      <c r="DL28" s="466" t="s">
        <v>336</v>
      </c>
      <c r="DM28" s="467"/>
      <c r="DN28" s="467"/>
      <c r="DO28" s="467"/>
      <c r="DP28" s="467"/>
      <c r="DQ28" s="467"/>
      <c r="DR28" s="467"/>
      <c r="DS28" s="468"/>
    </row>
    <row r="29" spans="1:123" ht="15.95" customHeight="1">
      <c r="A29" s="441"/>
      <c r="B29" s="441" t="s">
        <v>233</v>
      </c>
      <c r="C29" s="441"/>
      <c r="D29" s="444" t="s">
        <v>232</v>
      </c>
      <c r="E29" s="605"/>
      <c r="F29" s="605"/>
      <c r="G29" s="695" t="s">
        <v>271</v>
      </c>
      <c r="H29" s="696"/>
      <c r="I29" s="696"/>
      <c r="J29" s="696"/>
      <c r="K29" s="696"/>
      <c r="L29" s="441" t="s">
        <v>234</v>
      </c>
      <c r="M29" s="441"/>
      <c r="N29" s="441" t="s">
        <v>234</v>
      </c>
      <c r="O29" s="441"/>
      <c r="P29" s="441" t="s">
        <v>234</v>
      </c>
      <c r="Q29" s="441"/>
      <c r="R29" s="463"/>
      <c r="S29" s="465"/>
      <c r="T29" s="441" t="s">
        <v>234</v>
      </c>
      <c r="U29" s="441"/>
      <c r="V29" s="441"/>
      <c r="W29" s="441" t="s">
        <v>234</v>
      </c>
      <c r="X29" s="441"/>
      <c r="Y29" s="441">
        <v>100</v>
      </c>
      <c r="Z29" s="441"/>
      <c r="AA29" s="669"/>
      <c r="AB29" s="669"/>
      <c r="AC29" s="670"/>
      <c r="AD29" s="670"/>
      <c r="AE29" s="441" t="s">
        <v>234</v>
      </c>
      <c r="AF29" s="441"/>
      <c r="AG29" s="441"/>
      <c r="AH29" s="18"/>
      <c r="AI29" s="604"/>
      <c r="AJ29" s="605"/>
      <c r="AK29" s="605"/>
      <c r="AL29" s="567" t="s">
        <v>130</v>
      </c>
      <c r="AM29" s="567"/>
      <c r="AN29" s="567"/>
      <c r="AO29" s="567" t="s">
        <v>282</v>
      </c>
      <c r="AP29" s="567"/>
      <c r="AQ29" s="567"/>
      <c r="AR29" s="567" t="s">
        <v>281</v>
      </c>
      <c r="AS29" s="567"/>
      <c r="AT29" s="567"/>
      <c r="AU29" s="569" t="s">
        <v>299</v>
      </c>
      <c r="AV29" s="570"/>
      <c r="AW29" s="570"/>
      <c r="AX29" s="570"/>
      <c r="AY29" s="569" t="s">
        <v>300</v>
      </c>
      <c r="AZ29" s="570"/>
      <c r="BA29" s="570"/>
      <c r="BB29" s="570"/>
      <c r="BC29" s="569" t="s">
        <v>301</v>
      </c>
      <c r="BD29" s="570"/>
      <c r="BE29" s="570"/>
      <c r="BF29" s="570"/>
      <c r="BG29" s="382" t="s">
        <v>292</v>
      </c>
      <c r="BH29" s="184"/>
      <c r="BI29" s="184"/>
      <c r="BJ29" s="595"/>
      <c r="BK29" s="8"/>
      <c r="BL29" s="8"/>
      <c r="BM29" s="8"/>
      <c r="BQ29" s="505"/>
      <c r="BR29" s="506"/>
      <c r="BS29" s="436"/>
      <c r="BT29" s="436"/>
      <c r="BU29" s="436"/>
      <c r="BV29" s="2" t="s">
        <v>333</v>
      </c>
      <c r="BW29" s="3"/>
      <c r="BX29" s="3"/>
      <c r="BY29" s="3"/>
      <c r="BZ29" s="3"/>
      <c r="CA29" s="3"/>
      <c r="CB29" s="3"/>
      <c r="CC29" s="3"/>
      <c r="CD29" s="3"/>
      <c r="CE29" s="28"/>
      <c r="CF29" s="2" t="s">
        <v>332</v>
      </c>
      <c r="CG29" s="3"/>
      <c r="CH29" s="3"/>
      <c r="CI29" s="3"/>
      <c r="CJ29" s="3"/>
      <c r="CK29" s="3"/>
      <c r="CL29" s="3"/>
      <c r="CM29" s="3"/>
      <c r="CN29" s="3"/>
      <c r="CO29" s="3"/>
      <c r="CP29" s="3"/>
      <c r="CQ29" s="3"/>
      <c r="CR29" s="3"/>
      <c r="CS29" s="15"/>
      <c r="CT29" s="15"/>
      <c r="CU29" s="15"/>
      <c r="CV29" s="15"/>
      <c r="CW29" s="15"/>
      <c r="CX29" s="15"/>
      <c r="CY29" s="15"/>
      <c r="CZ29" s="15"/>
      <c r="DA29" s="15"/>
      <c r="DB29" s="15"/>
      <c r="DC29" s="15"/>
      <c r="DD29" s="463"/>
      <c r="DE29" s="464"/>
      <c r="DF29" s="464"/>
      <c r="DG29" s="464"/>
      <c r="DH29" s="464"/>
      <c r="DI29" s="464"/>
      <c r="DJ29" s="464"/>
      <c r="DK29" s="465"/>
      <c r="DL29" s="469"/>
      <c r="DM29" s="470"/>
      <c r="DN29" s="470"/>
      <c r="DO29" s="470"/>
      <c r="DP29" s="470"/>
      <c r="DQ29" s="470"/>
      <c r="DR29" s="470"/>
      <c r="DS29" s="471"/>
    </row>
    <row r="30" spans="1:123" ht="15.95" customHeight="1">
      <c r="A30" s="441"/>
      <c r="B30" s="441"/>
      <c r="C30" s="441"/>
      <c r="D30" s="605"/>
      <c r="E30" s="605"/>
      <c r="F30" s="605"/>
      <c r="G30" s="696"/>
      <c r="H30" s="696"/>
      <c r="I30" s="696"/>
      <c r="J30" s="696"/>
      <c r="K30" s="696"/>
      <c r="L30" s="441"/>
      <c r="M30" s="441"/>
      <c r="N30" s="441"/>
      <c r="O30" s="441"/>
      <c r="P30" s="441"/>
      <c r="Q30" s="441"/>
      <c r="R30" s="672"/>
      <c r="S30" s="673"/>
      <c r="T30" s="441"/>
      <c r="U30" s="441"/>
      <c r="V30" s="441"/>
      <c r="W30" s="441"/>
      <c r="X30" s="441"/>
      <c r="Y30" s="441"/>
      <c r="Z30" s="441"/>
      <c r="AA30" s="530"/>
      <c r="AB30" s="530"/>
      <c r="AC30" s="664"/>
      <c r="AD30" s="664"/>
      <c r="AE30" s="441"/>
      <c r="AF30" s="441"/>
      <c r="AG30" s="441"/>
      <c r="AH30" s="18"/>
      <c r="AI30" s="604"/>
      <c r="AJ30" s="605"/>
      <c r="AK30" s="605"/>
      <c r="AL30" s="382" t="s">
        <v>283</v>
      </c>
      <c r="AM30" s="184"/>
      <c r="AN30" s="184"/>
      <c r="AO30" s="382" t="s">
        <v>286</v>
      </c>
      <c r="AP30" s="184"/>
      <c r="AQ30" s="184"/>
      <c r="AR30" s="615" t="s">
        <v>297</v>
      </c>
      <c r="AS30" s="616"/>
      <c r="AT30" s="617"/>
      <c r="AU30" s="569"/>
      <c r="AV30" s="570"/>
      <c r="AW30" s="570"/>
      <c r="AX30" s="570"/>
      <c r="AY30" s="569"/>
      <c r="AZ30" s="570"/>
      <c r="BA30" s="570"/>
      <c r="BB30" s="570"/>
      <c r="BC30" s="569"/>
      <c r="BD30" s="570"/>
      <c r="BE30" s="570"/>
      <c r="BF30" s="570"/>
      <c r="BG30" s="569"/>
      <c r="BH30" s="570"/>
      <c r="BI30" s="570"/>
      <c r="BJ30" s="596"/>
      <c r="BK30" s="8"/>
      <c r="BL30" s="8"/>
      <c r="BM30" s="8"/>
      <c r="BQ30" s="505"/>
      <c r="BR30" s="506"/>
      <c r="BS30" s="436"/>
      <c r="BT30" s="436"/>
      <c r="BU30" s="436"/>
      <c r="BV30" s="480" t="s">
        <v>327</v>
      </c>
      <c r="BW30" s="226"/>
      <c r="BX30" s="226"/>
      <c r="BY30" s="226"/>
      <c r="BZ30" s="226"/>
      <c r="CA30" s="481"/>
      <c r="CB30" s="480" t="s">
        <v>253</v>
      </c>
      <c r="CC30" s="226"/>
      <c r="CD30" s="226"/>
      <c r="CE30" s="481"/>
      <c r="CF30" s="480" t="s">
        <v>329</v>
      </c>
      <c r="CG30" s="226"/>
      <c r="CH30" s="226"/>
      <c r="CI30" s="226"/>
      <c r="CJ30" s="226"/>
      <c r="CK30" s="226"/>
      <c r="CL30" s="226"/>
      <c r="CM30" s="481"/>
      <c r="CN30" s="458" t="s">
        <v>330</v>
      </c>
      <c r="CO30" s="459"/>
      <c r="CP30" s="459"/>
      <c r="CQ30" s="459"/>
      <c r="CR30" s="459"/>
      <c r="CS30" s="459"/>
      <c r="CT30" s="459"/>
      <c r="CU30" s="459"/>
      <c r="CV30" s="458" t="s">
        <v>331</v>
      </c>
      <c r="CW30" s="459"/>
      <c r="CX30" s="459"/>
      <c r="CY30" s="459"/>
      <c r="CZ30" s="459"/>
      <c r="DA30" s="459"/>
      <c r="DB30" s="459"/>
      <c r="DC30" s="459"/>
      <c r="DD30" s="23"/>
      <c r="DE30" s="13"/>
      <c r="DF30" s="13"/>
      <c r="DG30" s="13"/>
      <c r="DH30" s="13"/>
      <c r="DI30" s="13"/>
      <c r="DJ30" s="13"/>
      <c r="DK30" s="24"/>
      <c r="DL30" s="463" t="s">
        <v>288</v>
      </c>
      <c r="DM30" s="464"/>
      <c r="DN30" s="464"/>
      <c r="DO30" s="464"/>
      <c r="DP30" s="464"/>
      <c r="DQ30" s="464"/>
      <c r="DR30" s="464"/>
      <c r="DS30" s="472"/>
    </row>
    <row r="31" spans="1:123" ht="15.95" customHeight="1">
      <c r="A31" s="441"/>
      <c r="B31" s="667" t="s">
        <v>243</v>
      </c>
      <c r="C31" s="667"/>
      <c r="D31" s="441" t="s">
        <v>244</v>
      </c>
      <c r="E31" s="441"/>
      <c r="F31" s="441"/>
      <c r="G31" s="441"/>
      <c r="H31" s="441"/>
      <c r="I31" s="441"/>
      <c r="J31" s="441"/>
      <c r="K31" s="441"/>
      <c r="L31" s="441"/>
      <c r="M31" s="441"/>
      <c r="N31" s="441"/>
      <c r="O31" s="441"/>
      <c r="P31" s="441"/>
      <c r="Q31" s="441"/>
      <c r="R31" s="441"/>
      <c r="S31" s="441"/>
      <c r="T31" s="441"/>
      <c r="U31" s="441"/>
      <c r="V31" s="441"/>
      <c r="W31" s="441"/>
      <c r="X31" s="441"/>
      <c r="Y31" s="441"/>
      <c r="Z31" s="441"/>
      <c r="AA31" s="441"/>
      <c r="AB31" s="441"/>
      <c r="AC31" s="441"/>
      <c r="AD31" s="441"/>
      <c r="AE31" s="441"/>
      <c r="AF31" s="441"/>
      <c r="AG31" s="441"/>
      <c r="AH31" s="18"/>
      <c r="AI31" s="604"/>
      <c r="AJ31" s="605"/>
      <c r="AK31" s="605"/>
      <c r="AL31" s="569"/>
      <c r="AM31" s="570"/>
      <c r="AN31" s="570"/>
      <c r="AO31" s="569"/>
      <c r="AP31" s="570"/>
      <c r="AQ31" s="570"/>
      <c r="AR31" s="618"/>
      <c r="AS31" s="547"/>
      <c r="AT31" s="619"/>
      <c r="AU31" s="569"/>
      <c r="AV31" s="570"/>
      <c r="AW31" s="570"/>
      <c r="AX31" s="570"/>
      <c r="AY31" s="569"/>
      <c r="AZ31" s="570"/>
      <c r="BA31" s="570"/>
      <c r="BB31" s="570"/>
      <c r="BC31" s="569"/>
      <c r="BD31" s="570"/>
      <c r="BE31" s="570"/>
      <c r="BF31" s="570"/>
      <c r="BG31" s="569"/>
      <c r="BH31" s="570"/>
      <c r="BI31" s="570"/>
      <c r="BJ31" s="596"/>
      <c r="BK31" s="8"/>
      <c r="BL31" s="8"/>
      <c r="BM31" s="8"/>
      <c r="BQ31" s="505"/>
      <c r="BR31" s="506"/>
      <c r="BS31" s="436"/>
      <c r="BT31" s="436"/>
      <c r="BU31" s="436"/>
      <c r="BV31" s="482"/>
      <c r="BW31" s="402"/>
      <c r="BX31" s="402"/>
      <c r="BY31" s="402"/>
      <c r="BZ31" s="402"/>
      <c r="CA31" s="483"/>
      <c r="CB31" s="482"/>
      <c r="CC31" s="402"/>
      <c r="CD31" s="402"/>
      <c r="CE31" s="483"/>
      <c r="CF31" s="482"/>
      <c r="CG31" s="402"/>
      <c r="CH31" s="402"/>
      <c r="CI31" s="402"/>
      <c r="CJ31" s="402"/>
      <c r="CK31" s="402"/>
      <c r="CL31" s="402"/>
      <c r="CM31" s="483"/>
      <c r="CN31" s="459"/>
      <c r="CO31" s="459"/>
      <c r="CP31" s="459"/>
      <c r="CQ31" s="459"/>
      <c r="CR31" s="459"/>
      <c r="CS31" s="459"/>
      <c r="CT31" s="459"/>
      <c r="CU31" s="459"/>
      <c r="CV31" s="459"/>
      <c r="CW31" s="459"/>
      <c r="CX31" s="459"/>
      <c r="CY31" s="459"/>
      <c r="CZ31" s="459"/>
      <c r="DA31" s="459"/>
      <c r="DB31" s="459"/>
      <c r="DC31" s="459"/>
      <c r="DD31" s="23"/>
      <c r="DE31" s="13"/>
      <c r="DF31" s="13"/>
      <c r="DG31" s="13"/>
      <c r="DH31" s="13"/>
      <c r="DI31" s="13"/>
      <c r="DJ31" s="13"/>
      <c r="DK31" s="24"/>
      <c r="DL31" s="463"/>
      <c r="DM31" s="464"/>
      <c r="DN31" s="464"/>
      <c r="DO31" s="464"/>
      <c r="DP31" s="464"/>
      <c r="DQ31" s="464"/>
      <c r="DR31" s="464"/>
      <c r="DS31" s="472"/>
    </row>
    <row r="32" spans="1:123" ht="15.95" customHeight="1" thickBot="1">
      <c r="A32" s="441"/>
      <c r="B32" s="667"/>
      <c r="C32" s="667"/>
      <c r="D32" s="441"/>
      <c r="E32" s="441"/>
      <c r="F32" s="441"/>
      <c r="G32" s="441"/>
      <c r="H32" s="441"/>
      <c r="I32" s="441"/>
      <c r="J32" s="441"/>
      <c r="K32" s="441"/>
      <c r="L32" s="441"/>
      <c r="M32" s="441"/>
      <c r="N32" s="441"/>
      <c r="O32" s="441"/>
      <c r="P32" s="441"/>
      <c r="Q32" s="441"/>
      <c r="R32" s="441"/>
      <c r="S32" s="441"/>
      <c r="T32" s="441"/>
      <c r="U32" s="441"/>
      <c r="V32" s="441"/>
      <c r="W32" s="441"/>
      <c r="X32" s="441"/>
      <c r="Y32" s="441"/>
      <c r="Z32" s="441"/>
      <c r="AA32" s="441"/>
      <c r="AB32" s="441"/>
      <c r="AC32" s="441"/>
      <c r="AD32" s="441"/>
      <c r="AE32" s="441"/>
      <c r="AF32" s="441"/>
      <c r="AG32" s="441"/>
      <c r="AH32" s="18"/>
      <c r="AI32" s="604"/>
      <c r="AJ32" s="605"/>
      <c r="AK32" s="605"/>
      <c r="AL32" s="569"/>
      <c r="AM32" s="570"/>
      <c r="AN32" s="570"/>
      <c r="AO32" s="569"/>
      <c r="AP32" s="570"/>
      <c r="AQ32" s="570"/>
      <c r="AR32" s="618"/>
      <c r="AS32" s="547"/>
      <c r="AT32" s="619"/>
      <c r="AU32" s="569"/>
      <c r="AV32" s="570"/>
      <c r="AW32" s="570"/>
      <c r="AX32" s="570"/>
      <c r="AY32" s="569"/>
      <c r="AZ32" s="570"/>
      <c r="BA32" s="570"/>
      <c r="BB32" s="570"/>
      <c r="BC32" s="569"/>
      <c r="BD32" s="570"/>
      <c r="BE32" s="570"/>
      <c r="BF32" s="570"/>
      <c r="BG32" s="569"/>
      <c r="BH32" s="570"/>
      <c r="BI32" s="570"/>
      <c r="BJ32" s="596"/>
      <c r="BQ32" s="505"/>
      <c r="BR32" s="506"/>
      <c r="BS32" s="436"/>
      <c r="BT32" s="436"/>
      <c r="BU32" s="436"/>
      <c r="BV32" s="5"/>
      <c r="BW32" s="33"/>
      <c r="BX32" s="33"/>
      <c r="BY32" s="33"/>
      <c r="BZ32" s="33"/>
      <c r="CA32" s="34"/>
      <c r="CB32" s="394" t="s">
        <v>284</v>
      </c>
      <c r="CC32" s="395"/>
      <c r="CD32" s="395"/>
      <c r="CE32" s="396"/>
      <c r="CF32" s="5"/>
      <c r="CG32" s="33"/>
      <c r="CH32" s="33"/>
      <c r="CI32" s="33"/>
      <c r="CJ32" s="33"/>
      <c r="CK32" s="33"/>
      <c r="CL32" s="33"/>
      <c r="CM32" s="34"/>
      <c r="CN32" s="459"/>
      <c r="CO32" s="459"/>
      <c r="CP32" s="459"/>
      <c r="CQ32" s="459"/>
      <c r="CR32" s="459"/>
      <c r="CS32" s="459"/>
      <c r="CT32" s="459"/>
      <c r="CU32" s="459"/>
      <c r="CV32" s="459"/>
      <c r="CW32" s="459"/>
      <c r="CX32" s="459"/>
      <c r="CY32" s="459"/>
      <c r="CZ32" s="459"/>
      <c r="DA32" s="459"/>
      <c r="DB32" s="459"/>
      <c r="DC32" s="459"/>
      <c r="DD32" s="16"/>
      <c r="DE32" s="25"/>
      <c r="DF32" s="25"/>
      <c r="DG32" s="25"/>
      <c r="DH32" s="25"/>
      <c r="DI32" s="25"/>
      <c r="DJ32" s="25"/>
      <c r="DK32" s="26"/>
      <c r="DL32" s="463"/>
      <c r="DM32" s="464"/>
      <c r="DN32" s="464"/>
      <c r="DO32" s="464"/>
      <c r="DP32" s="464"/>
      <c r="DQ32" s="464"/>
      <c r="DR32" s="464"/>
      <c r="DS32" s="472"/>
    </row>
    <row r="33" spans="1:123" ht="15.95" customHeight="1">
      <c r="AI33" s="604"/>
      <c r="AJ33" s="605"/>
      <c r="AK33" s="605"/>
      <c r="AL33" s="569"/>
      <c r="AM33" s="570"/>
      <c r="AN33" s="570"/>
      <c r="AO33" s="569"/>
      <c r="AP33" s="570"/>
      <c r="AQ33" s="570"/>
      <c r="AR33" s="618"/>
      <c r="AS33" s="547"/>
      <c r="AT33" s="619"/>
      <c r="AU33" s="569"/>
      <c r="AV33" s="570"/>
      <c r="AW33" s="570"/>
      <c r="AX33" s="570"/>
      <c r="AY33" s="569"/>
      <c r="AZ33" s="570"/>
      <c r="BA33" s="570"/>
      <c r="BB33" s="570"/>
      <c r="BC33" s="569"/>
      <c r="BD33" s="570"/>
      <c r="BE33" s="570"/>
      <c r="BF33" s="570"/>
      <c r="BG33" s="569"/>
      <c r="BH33" s="570"/>
      <c r="BI33" s="570"/>
      <c r="BJ33" s="596"/>
      <c r="BK33" s="8"/>
      <c r="BL33" s="8"/>
      <c r="BM33" s="8"/>
      <c r="BQ33" s="435" t="s">
        <v>230</v>
      </c>
      <c r="BR33" s="436"/>
      <c r="BS33" s="444" t="s">
        <v>337</v>
      </c>
      <c r="BT33" s="436"/>
      <c r="BU33" s="436"/>
      <c r="BV33" s="438" t="s">
        <v>338</v>
      </c>
      <c r="BW33" s="438"/>
      <c r="BX33" s="438"/>
      <c r="BY33" s="438"/>
      <c r="BZ33" s="438"/>
      <c r="CA33" s="438"/>
      <c r="CB33" s="448"/>
      <c r="CC33" s="449"/>
      <c r="CD33" s="449"/>
      <c r="CE33" s="450"/>
      <c r="CF33" s="104"/>
      <c r="CG33" s="105"/>
      <c r="CH33" s="105" t="s">
        <v>38</v>
      </c>
      <c r="CI33" s="429"/>
      <c r="CJ33" s="429"/>
      <c r="CK33" s="429"/>
      <c r="CL33" s="105"/>
      <c r="CM33" s="106"/>
      <c r="CN33" s="104"/>
      <c r="CO33" s="105"/>
      <c r="CP33" s="105"/>
      <c r="CQ33" s="105"/>
      <c r="CR33" s="426" t="s">
        <v>337</v>
      </c>
      <c r="CS33" s="105"/>
      <c r="CT33" s="105"/>
      <c r="CU33" s="106"/>
      <c r="CV33" s="104"/>
      <c r="CW33" s="105"/>
      <c r="CX33" s="105"/>
      <c r="CY33" s="226">
        <v>444</v>
      </c>
      <c r="CZ33" s="226"/>
      <c r="DA33" s="226"/>
      <c r="DB33" s="105"/>
      <c r="DC33" s="106"/>
      <c r="DD33" s="104"/>
      <c r="DE33" s="105"/>
      <c r="DF33" s="105" t="s">
        <v>31</v>
      </c>
      <c r="DG33" s="429"/>
      <c r="DH33" s="429"/>
      <c r="DI33" s="429"/>
      <c r="DJ33" s="105"/>
      <c r="DK33" s="105"/>
      <c r="DL33" s="432" t="s">
        <v>208</v>
      </c>
      <c r="DM33" s="473"/>
      <c r="DN33" s="473"/>
      <c r="DO33" s="473"/>
      <c r="DP33" s="473"/>
      <c r="DQ33" s="473"/>
      <c r="DR33" s="473"/>
      <c r="DS33" s="474"/>
    </row>
    <row r="34" spans="1:123" ht="15.95" customHeight="1" thickBot="1">
      <c r="A34" s="1" t="s">
        <v>224</v>
      </c>
      <c r="AI34" s="604"/>
      <c r="AJ34" s="605"/>
      <c r="AK34" s="605"/>
      <c r="AL34" s="591" t="s">
        <v>284</v>
      </c>
      <c r="AM34" s="592"/>
      <c r="AN34" s="593"/>
      <c r="AO34" s="591" t="s">
        <v>284</v>
      </c>
      <c r="AP34" s="592"/>
      <c r="AQ34" s="593"/>
      <c r="AR34" s="591" t="s">
        <v>284</v>
      </c>
      <c r="AS34" s="592"/>
      <c r="AT34" s="593"/>
      <c r="AU34" s="591" t="s">
        <v>288</v>
      </c>
      <c r="AV34" s="592"/>
      <c r="AW34" s="592"/>
      <c r="AX34" s="593"/>
      <c r="AY34" s="591" t="s">
        <v>288</v>
      </c>
      <c r="AZ34" s="592"/>
      <c r="BA34" s="592"/>
      <c r="BB34" s="593"/>
      <c r="BC34" s="591" t="s">
        <v>288</v>
      </c>
      <c r="BD34" s="592"/>
      <c r="BE34" s="592"/>
      <c r="BF34" s="593"/>
      <c r="BG34" s="591" t="s">
        <v>288</v>
      </c>
      <c r="BH34" s="592"/>
      <c r="BI34" s="592"/>
      <c r="BJ34" s="594"/>
      <c r="BK34" s="8"/>
      <c r="BL34" s="8"/>
      <c r="BM34" s="8"/>
      <c r="BQ34" s="437"/>
      <c r="BR34" s="436"/>
      <c r="BS34" s="436"/>
      <c r="BT34" s="436"/>
      <c r="BU34" s="436"/>
      <c r="BV34" s="438"/>
      <c r="BW34" s="438"/>
      <c r="BX34" s="438"/>
      <c r="BY34" s="438"/>
      <c r="BZ34" s="438"/>
      <c r="CA34" s="438"/>
      <c r="CB34" s="451"/>
      <c r="CC34" s="452"/>
      <c r="CD34" s="452"/>
      <c r="CE34" s="453"/>
      <c r="CF34" s="107"/>
      <c r="CG34" s="108"/>
      <c r="CH34" s="108"/>
      <c r="CI34" s="430">
        <v>10000</v>
      </c>
      <c r="CJ34" s="430"/>
      <c r="CK34" s="430"/>
      <c r="CL34" s="108"/>
      <c r="CM34" s="109"/>
      <c r="CN34" s="107"/>
      <c r="CO34" s="108"/>
      <c r="CP34" s="108"/>
      <c r="CQ34" s="108"/>
      <c r="CR34" s="427"/>
      <c r="CS34" s="108"/>
      <c r="CT34" s="108"/>
      <c r="CU34" s="109"/>
      <c r="CV34" s="107"/>
      <c r="CW34" s="108"/>
      <c r="CX34" s="108"/>
      <c r="CY34" s="430">
        <v>10000</v>
      </c>
      <c r="CZ34" s="430"/>
      <c r="DA34" s="430"/>
      <c r="DB34" s="108"/>
      <c r="DC34" s="109"/>
      <c r="DD34" s="107"/>
      <c r="DE34" s="108"/>
      <c r="DF34" s="108"/>
      <c r="DG34" s="430">
        <v>10000</v>
      </c>
      <c r="DH34" s="430"/>
      <c r="DI34" s="430"/>
      <c r="DJ34" s="108"/>
      <c r="DK34" s="108"/>
      <c r="DL34" s="433"/>
      <c r="DM34" s="457"/>
      <c r="DN34" s="457"/>
      <c r="DO34" s="457"/>
      <c r="DP34" s="457"/>
      <c r="DQ34" s="457"/>
      <c r="DR34" s="457"/>
      <c r="DS34" s="475"/>
    </row>
    <row r="35" spans="1:123" ht="15.95" customHeight="1">
      <c r="A35" s="441" t="s">
        <v>245</v>
      </c>
      <c r="B35" s="441"/>
      <c r="C35" s="441"/>
      <c r="D35" s="441"/>
      <c r="E35" s="441"/>
      <c r="F35" s="441"/>
      <c r="G35" s="441" t="s">
        <v>249</v>
      </c>
      <c r="H35" s="441"/>
      <c r="I35" s="441"/>
      <c r="J35" s="441"/>
      <c r="K35" s="441"/>
      <c r="L35" s="441" t="s">
        <v>253</v>
      </c>
      <c r="M35" s="441"/>
      <c r="N35" s="441"/>
      <c r="O35" s="441"/>
      <c r="P35" s="441"/>
      <c r="AI35" s="583" t="s">
        <v>241</v>
      </c>
      <c r="AJ35" s="567"/>
      <c r="AK35" s="567"/>
      <c r="AL35" s="588">
        <v>120</v>
      </c>
      <c r="AM35" s="588"/>
      <c r="AN35" s="588"/>
      <c r="AO35" s="567" t="s">
        <v>234</v>
      </c>
      <c r="AP35" s="567"/>
      <c r="AQ35" s="567"/>
      <c r="AR35" s="567" t="s">
        <v>234</v>
      </c>
      <c r="AS35" s="567"/>
      <c r="AT35" s="567"/>
      <c r="AU35" s="573" t="s">
        <v>3</v>
      </c>
      <c r="AV35" s="562"/>
      <c r="AW35" s="563"/>
      <c r="AX35" s="564"/>
      <c r="AY35" s="385" t="s">
        <v>234</v>
      </c>
      <c r="AZ35" s="567"/>
      <c r="BA35" s="567"/>
      <c r="BB35" s="567"/>
      <c r="BC35" s="385" t="s">
        <v>234</v>
      </c>
      <c r="BD35" s="567"/>
      <c r="BE35" s="567"/>
      <c r="BF35" s="567"/>
      <c r="BG35" s="918"/>
      <c r="BH35" s="576"/>
      <c r="BI35" s="576"/>
      <c r="BJ35" s="579"/>
      <c r="BK35" s="8"/>
      <c r="BL35" s="8"/>
      <c r="BM35" s="8"/>
      <c r="BQ35" s="437"/>
      <c r="BR35" s="436"/>
      <c r="BS35" s="444" t="s">
        <v>233</v>
      </c>
      <c r="BT35" s="436"/>
      <c r="BU35" s="436"/>
      <c r="BV35" s="438" t="s">
        <v>338</v>
      </c>
      <c r="BW35" s="438"/>
      <c r="BX35" s="438"/>
      <c r="BY35" s="438"/>
      <c r="BZ35" s="438"/>
      <c r="CA35" s="439"/>
      <c r="CB35" s="164" t="s">
        <v>39</v>
      </c>
      <c r="CC35" s="473"/>
      <c r="CD35" s="473"/>
      <c r="CE35" s="474"/>
      <c r="CF35" s="105"/>
      <c r="CG35" s="105"/>
      <c r="CH35" s="105"/>
      <c r="CI35" s="105"/>
      <c r="CJ35" s="426" t="s">
        <v>337</v>
      </c>
      <c r="CK35" s="105"/>
      <c r="CL35" s="105"/>
      <c r="CM35" s="106"/>
      <c r="CN35" s="104"/>
      <c r="CO35" s="105"/>
      <c r="CP35" s="105"/>
      <c r="CQ35" s="105"/>
      <c r="CR35" s="426" t="s">
        <v>337</v>
      </c>
      <c r="CS35" s="105"/>
      <c r="CT35" s="105"/>
      <c r="CU35" s="106"/>
      <c r="CV35" s="104"/>
      <c r="CW35" s="105"/>
      <c r="CX35" s="105"/>
      <c r="CY35" s="105"/>
      <c r="CZ35" s="426" t="s">
        <v>337</v>
      </c>
      <c r="DA35" s="105"/>
      <c r="DB35" s="105"/>
      <c r="DC35" s="106"/>
      <c r="DD35" s="104"/>
      <c r="DE35" s="105"/>
      <c r="DF35" s="105"/>
      <c r="DG35" s="105"/>
      <c r="DH35" s="426" t="s">
        <v>337</v>
      </c>
      <c r="DI35" s="105"/>
      <c r="DJ35" s="105"/>
      <c r="DK35" s="106"/>
      <c r="DL35" s="434"/>
      <c r="DM35" s="434" t="s">
        <v>337</v>
      </c>
      <c r="DN35" s="434"/>
      <c r="DO35" s="434"/>
      <c r="DP35" s="434"/>
      <c r="DQ35" s="434"/>
      <c r="DR35" s="434"/>
      <c r="DS35" s="476"/>
    </row>
    <row r="36" spans="1:123" ht="15.95" customHeight="1" thickBot="1">
      <c r="A36" s="441" t="s">
        <v>246</v>
      </c>
      <c r="B36" s="441"/>
      <c r="C36" s="441"/>
      <c r="D36" s="441"/>
      <c r="E36" s="441"/>
      <c r="F36" s="441"/>
      <c r="G36" s="441" t="s">
        <v>250</v>
      </c>
      <c r="H36" s="441"/>
      <c r="I36" s="441"/>
      <c r="J36" s="441"/>
      <c r="K36" s="441"/>
      <c r="L36" s="663">
        <v>12000</v>
      </c>
      <c r="M36" s="660"/>
      <c r="N36" s="660"/>
      <c r="O36" s="84" t="s">
        <v>9</v>
      </c>
      <c r="P36" s="28"/>
      <c r="S36" s="81"/>
      <c r="T36" s="81"/>
      <c r="U36" s="81"/>
      <c r="AI36" s="583"/>
      <c r="AJ36" s="567"/>
      <c r="AK36" s="567"/>
      <c r="AL36" s="588"/>
      <c r="AM36" s="588"/>
      <c r="AN36" s="588"/>
      <c r="AO36" s="567"/>
      <c r="AP36" s="567"/>
      <c r="AQ36" s="567"/>
      <c r="AR36" s="567"/>
      <c r="AS36" s="567"/>
      <c r="AT36" s="567"/>
      <c r="AU36" s="574"/>
      <c r="AV36" s="565"/>
      <c r="AW36" s="565"/>
      <c r="AX36" s="566"/>
      <c r="AY36" s="185"/>
      <c r="AZ36" s="568"/>
      <c r="BA36" s="568"/>
      <c r="BB36" s="568"/>
      <c r="BC36" s="185"/>
      <c r="BD36" s="568"/>
      <c r="BE36" s="568"/>
      <c r="BF36" s="568"/>
      <c r="BG36" s="580"/>
      <c r="BH36" s="581"/>
      <c r="BI36" s="581"/>
      <c r="BJ36" s="582"/>
      <c r="BK36" s="8"/>
      <c r="BL36" s="8"/>
      <c r="BM36" s="8"/>
      <c r="BQ36" s="437"/>
      <c r="BR36" s="436"/>
      <c r="BS36" s="436"/>
      <c r="BT36" s="436"/>
      <c r="BU36" s="436"/>
      <c r="BV36" s="438"/>
      <c r="BW36" s="438"/>
      <c r="BX36" s="438"/>
      <c r="BY36" s="438"/>
      <c r="BZ36" s="438"/>
      <c r="CA36" s="439"/>
      <c r="CB36" s="165"/>
      <c r="CC36" s="457"/>
      <c r="CD36" s="457"/>
      <c r="CE36" s="475"/>
      <c r="CF36" s="108"/>
      <c r="CG36" s="108"/>
      <c r="CH36" s="108"/>
      <c r="CI36" s="108"/>
      <c r="CJ36" s="427"/>
      <c r="CK36" s="108"/>
      <c r="CL36" s="108"/>
      <c r="CM36" s="109"/>
      <c r="CN36" s="107"/>
      <c r="CO36" s="108"/>
      <c r="CP36" s="108"/>
      <c r="CQ36" s="108"/>
      <c r="CR36" s="427"/>
      <c r="CS36" s="108"/>
      <c r="CT36" s="108"/>
      <c r="CU36" s="109"/>
      <c r="CV36" s="107"/>
      <c r="CW36" s="108"/>
      <c r="CX36" s="108"/>
      <c r="CY36" s="108"/>
      <c r="CZ36" s="427"/>
      <c r="DA36" s="108"/>
      <c r="DB36" s="108"/>
      <c r="DC36" s="109"/>
      <c r="DD36" s="107"/>
      <c r="DE36" s="108"/>
      <c r="DF36" s="108"/>
      <c r="DG36" s="108"/>
      <c r="DH36" s="427"/>
      <c r="DI36" s="108"/>
      <c r="DJ36" s="108"/>
      <c r="DK36" s="109"/>
      <c r="DL36" s="434"/>
      <c r="DM36" s="434"/>
      <c r="DN36" s="434"/>
      <c r="DO36" s="434"/>
      <c r="DP36" s="434"/>
      <c r="DQ36" s="434"/>
      <c r="DR36" s="434"/>
      <c r="DS36" s="476"/>
    </row>
    <row r="37" spans="1:123" ht="15.95" customHeight="1">
      <c r="A37" s="441" t="s">
        <v>247</v>
      </c>
      <c r="B37" s="441"/>
      <c r="C37" s="441"/>
      <c r="D37" s="441"/>
      <c r="E37" s="441"/>
      <c r="F37" s="441"/>
      <c r="G37" s="441" t="s">
        <v>251</v>
      </c>
      <c r="H37" s="441"/>
      <c r="I37" s="441"/>
      <c r="J37" s="441"/>
      <c r="K37" s="441"/>
      <c r="L37" s="663">
        <v>2000</v>
      </c>
      <c r="M37" s="660"/>
      <c r="N37" s="660"/>
      <c r="O37" s="84" t="s">
        <v>9</v>
      </c>
      <c r="P37" s="28"/>
      <c r="AI37" s="584" t="s">
        <v>270</v>
      </c>
      <c r="AJ37" s="585"/>
      <c r="AK37" s="585"/>
      <c r="AL37" s="567" t="s">
        <v>234</v>
      </c>
      <c r="AM37" s="567"/>
      <c r="AN37" s="567"/>
      <c r="AO37" s="588">
        <v>100</v>
      </c>
      <c r="AP37" s="588"/>
      <c r="AQ37" s="588"/>
      <c r="AR37" s="588">
        <v>120</v>
      </c>
      <c r="AS37" s="588"/>
      <c r="AT37" s="588"/>
      <c r="AU37" s="569" t="s">
        <v>234</v>
      </c>
      <c r="AV37" s="570"/>
      <c r="AW37" s="570"/>
      <c r="AX37" s="570"/>
      <c r="AY37" s="573" t="s">
        <v>4</v>
      </c>
      <c r="AZ37" s="562"/>
      <c r="BA37" s="563"/>
      <c r="BB37" s="564"/>
      <c r="BC37" s="575"/>
      <c r="BD37" s="576"/>
      <c r="BE37" s="576"/>
      <c r="BF37" s="576"/>
      <c r="BG37" s="573" t="s">
        <v>5</v>
      </c>
      <c r="BH37" s="562"/>
      <c r="BI37" s="563"/>
      <c r="BJ37" s="564"/>
      <c r="BK37" s="8"/>
      <c r="BL37" s="8"/>
      <c r="BM37" s="8"/>
      <c r="BQ37" s="437"/>
      <c r="BR37" s="436"/>
      <c r="BS37" s="444" t="s">
        <v>337</v>
      </c>
      <c r="BT37" s="436"/>
      <c r="BU37" s="436"/>
      <c r="BV37" s="438" t="s">
        <v>339</v>
      </c>
      <c r="BW37" s="438"/>
      <c r="BX37" s="438"/>
      <c r="BY37" s="438"/>
      <c r="BZ37" s="438"/>
      <c r="CA37" s="438"/>
      <c r="CB37" s="451"/>
      <c r="CC37" s="452"/>
      <c r="CD37" s="452"/>
      <c r="CE37" s="452"/>
      <c r="CF37" s="104"/>
      <c r="CG37" s="105"/>
      <c r="CH37" s="105"/>
      <c r="CI37" s="226">
        <v>59</v>
      </c>
      <c r="CJ37" s="226"/>
      <c r="CK37" s="226"/>
      <c r="CL37" s="105"/>
      <c r="CM37" s="106"/>
      <c r="CN37" s="104"/>
      <c r="CO37" s="105"/>
      <c r="CP37" s="105" t="s">
        <v>32</v>
      </c>
      <c r="CQ37" s="429"/>
      <c r="CR37" s="429"/>
      <c r="CS37" s="429"/>
      <c r="CT37" s="105"/>
      <c r="CU37" s="106"/>
      <c r="CV37" s="104"/>
      <c r="CW37" s="105"/>
      <c r="CX37" s="105"/>
      <c r="CY37" s="105"/>
      <c r="CZ37" s="426" t="s">
        <v>337</v>
      </c>
      <c r="DA37" s="105"/>
      <c r="DB37" s="105"/>
      <c r="DC37" s="106"/>
      <c r="DD37" s="104"/>
      <c r="DE37" s="105"/>
      <c r="DF37" s="105"/>
      <c r="DG37" s="226">
        <v>59</v>
      </c>
      <c r="DH37" s="226"/>
      <c r="DI37" s="226"/>
      <c r="DJ37" s="105"/>
      <c r="DK37" s="105"/>
      <c r="DL37" s="432" t="s">
        <v>36</v>
      </c>
      <c r="DM37" s="473"/>
      <c r="DN37" s="473"/>
      <c r="DO37" s="473"/>
      <c r="DP37" s="473"/>
      <c r="DQ37" s="473"/>
      <c r="DR37" s="473"/>
      <c r="DS37" s="474"/>
    </row>
    <row r="38" spans="1:123" ht="15.95" customHeight="1" thickBot="1">
      <c r="A38" s="441" t="s">
        <v>247</v>
      </c>
      <c r="B38" s="441"/>
      <c r="C38" s="441"/>
      <c r="D38" s="441"/>
      <c r="E38" s="441"/>
      <c r="F38" s="441"/>
      <c r="G38" s="441" t="s">
        <v>252</v>
      </c>
      <c r="H38" s="441"/>
      <c r="I38" s="441"/>
      <c r="J38" s="441"/>
      <c r="K38" s="441"/>
      <c r="L38" s="663">
        <v>2050</v>
      </c>
      <c r="M38" s="660"/>
      <c r="N38" s="660"/>
      <c r="O38" s="84" t="s">
        <v>9</v>
      </c>
      <c r="P38" s="28"/>
      <c r="AI38" s="586"/>
      <c r="AJ38" s="587"/>
      <c r="AK38" s="587"/>
      <c r="AL38" s="589"/>
      <c r="AM38" s="589"/>
      <c r="AN38" s="589"/>
      <c r="AO38" s="590"/>
      <c r="AP38" s="590"/>
      <c r="AQ38" s="590"/>
      <c r="AR38" s="590"/>
      <c r="AS38" s="590"/>
      <c r="AT38" s="590"/>
      <c r="AU38" s="571"/>
      <c r="AV38" s="572"/>
      <c r="AW38" s="572"/>
      <c r="AX38" s="572"/>
      <c r="AY38" s="574"/>
      <c r="AZ38" s="565"/>
      <c r="BA38" s="565"/>
      <c r="BB38" s="566"/>
      <c r="BC38" s="577"/>
      <c r="BD38" s="578"/>
      <c r="BE38" s="578"/>
      <c r="BF38" s="578"/>
      <c r="BG38" s="574"/>
      <c r="BH38" s="565"/>
      <c r="BI38" s="565"/>
      <c r="BJ38" s="566"/>
      <c r="BK38" s="8"/>
      <c r="BL38" s="8"/>
      <c r="BM38" s="8"/>
      <c r="BQ38" s="437"/>
      <c r="BR38" s="436"/>
      <c r="BS38" s="436"/>
      <c r="BT38" s="436"/>
      <c r="BU38" s="436"/>
      <c r="BV38" s="438"/>
      <c r="BW38" s="438"/>
      <c r="BX38" s="438"/>
      <c r="BY38" s="438"/>
      <c r="BZ38" s="438"/>
      <c r="CA38" s="438"/>
      <c r="CB38" s="451"/>
      <c r="CC38" s="452"/>
      <c r="CD38" s="452"/>
      <c r="CE38" s="452"/>
      <c r="CF38" s="107"/>
      <c r="CG38" s="108"/>
      <c r="CH38" s="108"/>
      <c r="CI38" s="430">
        <v>10000</v>
      </c>
      <c r="CJ38" s="430"/>
      <c r="CK38" s="430"/>
      <c r="CL38" s="108"/>
      <c r="CM38" s="109"/>
      <c r="CN38" s="107"/>
      <c r="CO38" s="108"/>
      <c r="CP38" s="108"/>
      <c r="CQ38" s="430">
        <v>10000</v>
      </c>
      <c r="CR38" s="430"/>
      <c r="CS38" s="430"/>
      <c r="CT38" s="108"/>
      <c r="CU38" s="109"/>
      <c r="CV38" s="107"/>
      <c r="CW38" s="108"/>
      <c r="CX38" s="108"/>
      <c r="CY38" s="108"/>
      <c r="CZ38" s="427"/>
      <c r="DA38" s="108"/>
      <c r="DB38" s="108"/>
      <c r="DC38" s="109"/>
      <c r="DD38" s="107"/>
      <c r="DE38" s="108"/>
      <c r="DF38" s="108"/>
      <c r="DG38" s="430">
        <v>10000</v>
      </c>
      <c r="DH38" s="430"/>
      <c r="DI38" s="430"/>
      <c r="DJ38" s="108"/>
      <c r="DK38" s="108"/>
      <c r="DL38" s="433"/>
      <c r="DM38" s="457"/>
      <c r="DN38" s="457"/>
      <c r="DO38" s="457"/>
      <c r="DP38" s="457"/>
      <c r="DQ38" s="457"/>
      <c r="DR38" s="457"/>
      <c r="DS38" s="475"/>
    </row>
    <row r="39" spans="1:123" ht="15.95" customHeight="1">
      <c r="A39" s="441" t="s">
        <v>248</v>
      </c>
      <c r="B39" s="441"/>
      <c r="C39" s="441"/>
      <c r="D39" s="441"/>
      <c r="E39" s="441"/>
      <c r="F39" s="441"/>
      <c r="G39" s="441"/>
      <c r="H39" s="441"/>
      <c r="I39" s="441"/>
      <c r="J39" s="441"/>
      <c r="K39" s="441"/>
      <c r="L39" s="663">
        <v>16050</v>
      </c>
      <c r="M39" s="660"/>
      <c r="N39" s="660"/>
      <c r="O39" s="84" t="s">
        <v>9</v>
      </c>
      <c r="P39" s="28"/>
      <c r="AI39" s="8"/>
      <c r="AJ39" s="8"/>
      <c r="AK39" s="8"/>
      <c r="AL39" s="8"/>
      <c r="AM39" s="8"/>
      <c r="AN39" s="8"/>
      <c r="AO39" s="8"/>
      <c r="AP39" s="8"/>
      <c r="AQ39" s="8"/>
      <c r="AR39" s="8"/>
      <c r="AS39" s="8"/>
      <c r="AT39" s="8"/>
      <c r="AU39" s="8"/>
      <c r="AV39" s="8"/>
      <c r="AW39" s="8"/>
      <c r="AX39" s="8"/>
      <c r="AZ39" s="8"/>
      <c r="BA39" s="8"/>
      <c r="BB39" s="8"/>
      <c r="BC39" s="8"/>
      <c r="BD39" s="8"/>
      <c r="BE39" s="8"/>
      <c r="BF39" s="8"/>
      <c r="BG39" s="8"/>
      <c r="BH39" s="8"/>
      <c r="BI39" s="8"/>
      <c r="BJ39" s="8"/>
      <c r="BK39" s="8"/>
      <c r="BL39" s="8"/>
      <c r="BM39" s="8"/>
      <c r="BQ39" s="440" t="s">
        <v>235</v>
      </c>
      <c r="BR39" s="441"/>
      <c r="BS39" s="444" t="s">
        <v>337</v>
      </c>
      <c r="BT39" s="436"/>
      <c r="BU39" s="436"/>
      <c r="BV39" s="438" t="s">
        <v>339</v>
      </c>
      <c r="BW39" s="438"/>
      <c r="BX39" s="438"/>
      <c r="BY39" s="438"/>
      <c r="BZ39" s="438"/>
      <c r="CA39" s="438"/>
      <c r="CB39" s="454">
        <v>82</v>
      </c>
      <c r="CC39" s="422"/>
      <c r="CD39" s="422"/>
      <c r="CE39" s="422"/>
      <c r="CF39" s="104"/>
      <c r="CG39" s="105"/>
      <c r="CH39" s="105"/>
      <c r="CI39" s="429"/>
      <c r="CJ39" s="429"/>
      <c r="CK39" s="429"/>
      <c r="CL39" s="105"/>
      <c r="CM39" s="106"/>
      <c r="CN39" s="104"/>
      <c r="CO39" s="105"/>
      <c r="CP39" s="105"/>
      <c r="CQ39" s="226">
        <v>68</v>
      </c>
      <c r="CR39" s="226"/>
      <c r="CS39" s="226"/>
      <c r="CT39" s="105"/>
      <c r="CU39" s="106"/>
      <c r="CV39" s="104"/>
      <c r="CW39" s="105"/>
      <c r="CX39" s="105"/>
      <c r="CY39" s="105"/>
      <c r="CZ39" s="426" t="s">
        <v>337</v>
      </c>
      <c r="DA39" s="105"/>
      <c r="DB39" s="105"/>
      <c r="DC39" s="106"/>
      <c r="DD39" s="104"/>
      <c r="DE39" s="105"/>
      <c r="DF39" s="105" t="s">
        <v>35</v>
      </c>
      <c r="DG39" s="429"/>
      <c r="DH39" s="429"/>
      <c r="DI39" s="429"/>
      <c r="DJ39" s="105"/>
      <c r="DK39" s="106"/>
      <c r="DL39" s="434"/>
      <c r="DM39" s="420">
        <v>59368</v>
      </c>
      <c r="DN39" s="420"/>
      <c r="DO39" s="420"/>
      <c r="DP39" s="420"/>
      <c r="DQ39" s="420"/>
      <c r="DR39" s="420"/>
      <c r="DS39" s="421"/>
    </row>
    <row r="40" spans="1:123" ht="15.95" customHeight="1">
      <c r="BG40" s="8"/>
      <c r="BH40" s="8"/>
      <c r="BI40" s="8"/>
      <c r="BJ40" s="8"/>
      <c r="BK40" s="8"/>
      <c r="BL40" s="8"/>
      <c r="BM40" s="8"/>
      <c r="BQ40" s="440"/>
      <c r="BR40" s="441"/>
      <c r="BS40" s="436"/>
      <c r="BT40" s="436"/>
      <c r="BU40" s="436"/>
      <c r="BV40" s="438"/>
      <c r="BW40" s="438"/>
      <c r="BX40" s="438"/>
      <c r="BY40" s="438"/>
      <c r="BZ40" s="438"/>
      <c r="CA40" s="438"/>
      <c r="CB40" s="455"/>
      <c r="CC40" s="420"/>
      <c r="CD40" s="420"/>
      <c r="CE40" s="420"/>
      <c r="CF40" s="107"/>
      <c r="CG40" s="108"/>
      <c r="CH40" s="108"/>
      <c r="CI40" s="430">
        <v>10000</v>
      </c>
      <c r="CJ40" s="430"/>
      <c r="CK40" s="430"/>
      <c r="CL40" s="108"/>
      <c r="CM40" s="109"/>
      <c r="CN40" s="107"/>
      <c r="CO40" s="108"/>
      <c r="CP40" s="108"/>
      <c r="CQ40" s="430">
        <v>10000</v>
      </c>
      <c r="CR40" s="430"/>
      <c r="CS40" s="430"/>
      <c r="CT40" s="108"/>
      <c r="CU40" s="109"/>
      <c r="CV40" s="107"/>
      <c r="CW40" s="108"/>
      <c r="CX40" s="108"/>
      <c r="CY40" s="108"/>
      <c r="CZ40" s="427"/>
      <c r="DA40" s="108"/>
      <c r="DB40" s="108"/>
      <c r="DC40" s="109"/>
      <c r="DD40" s="107"/>
      <c r="DE40" s="108"/>
      <c r="DF40" s="108"/>
      <c r="DG40" s="430">
        <v>10000</v>
      </c>
      <c r="DH40" s="430"/>
      <c r="DI40" s="430"/>
      <c r="DJ40" s="108"/>
      <c r="DK40" s="109"/>
      <c r="DL40" s="434"/>
      <c r="DM40" s="420"/>
      <c r="DN40" s="420"/>
      <c r="DO40" s="420"/>
      <c r="DP40" s="420"/>
      <c r="DQ40" s="420"/>
      <c r="DR40" s="420"/>
      <c r="DS40" s="421"/>
    </row>
    <row r="41" spans="1:123" ht="15.95" customHeight="1">
      <c r="A41" s="1" t="s">
        <v>254</v>
      </c>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Q41" s="440" t="s">
        <v>238</v>
      </c>
      <c r="BR41" s="441"/>
      <c r="BS41" s="444" t="s">
        <v>337</v>
      </c>
      <c r="BT41" s="436"/>
      <c r="BU41" s="436"/>
      <c r="BV41" s="446"/>
      <c r="BW41" s="446"/>
      <c r="BX41" s="446"/>
      <c r="BY41" s="446"/>
      <c r="BZ41" s="446"/>
      <c r="CA41" s="446"/>
      <c r="CB41" s="448"/>
      <c r="CC41" s="449"/>
      <c r="CD41" s="449"/>
      <c r="CE41" s="449"/>
      <c r="CF41" s="104"/>
      <c r="CG41" s="105"/>
      <c r="CH41" s="105"/>
      <c r="CI41" s="429"/>
      <c r="CJ41" s="429"/>
      <c r="CK41" s="429"/>
      <c r="CL41" s="105"/>
      <c r="CM41" s="106"/>
      <c r="CN41" s="104"/>
      <c r="CO41" s="105"/>
      <c r="CP41" s="105"/>
      <c r="CQ41" s="105"/>
      <c r="CR41" s="426" t="s">
        <v>337</v>
      </c>
      <c r="CS41" s="105"/>
      <c r="CT41" s="105"/>
      <c r="CU41" s="106"/>
      <c r="CV41" s="104"/>
      <c r="CW41" s="105"/>
      <c r="CX41" s="105" t="s">
        <v>33</v>
      </c>
      <c r="CY41" s="429"/>
      <c r="CZ41" s="429"/>
      <c r="DA41" s="429"/>
      <c r="DB41" s="105"/>
      <c r="DC41" s="106"/>
      <c r="DD41" s="104"/>
      <c r="DE41" s="105"/>
      <c r="DF41" s="105"/>
      <c r="DG41" s="429"/>
      <c r="DH41" s="429"/>
      <c r="DI41" s="429"/>
      <c r="DJ41" s="105"/>
      <c r="DK41" s="106"/>
      <c r="DL41" s="426"/>
      <c r="DM41" s="422">
        <v>164692</v>
      </c>
      <c r="DN41" s="422"/>
      <c r="DO41" s="422"/>
      <c r="DP41" s="422"/>
      <c r="DQ41" s="422"/>
      <c r="DR41" s="422"/>
      <c r="DS41" s="423"/>
    </row>
    <row r="42" spans="1:123" ht="15.95" customHeight="1" thickBot="1">
      <c r="A42" s="2" t="s">
        <v>272</v>
      </c>
      <c r="B42" s="3"/>
      <c r="C42" s="3"/>
      <c r="D42" s="3"/>
      <c r="E42" s="3"/>
      <c r="F42" s="3"/>
      <c r="G42" s="3"/>
      <c r="H42" s="3"/>
      <c r="I42" s="3"/>
      <c r="J42" s="3"/>
      <c r="K42" s="3"/>
      <c r="L42" s="3"/>
      <c r="M42" s="3"/>
      <c r="N42" s="3"/>
      <c r="O42" s="28"/>
      <c r="P42" s="403" t="s">
        <v>258</v>
      </c>
      <c r="Q42" s="404"/>
      <c r="R42" s="404"/>
      <c r="S42" s="404"/>
      <c r="T42" s="404"/>
      <c r="U42" s="405"/>
      <c r="AI42" s="8"/>
      <c r="AJ42" s="8"/>
      <c r="AK42" s="8"/>
      <c r="AL42" s="8"/>
      <c r="AM42" s="22"/>
      <c r="AN42" s="22"/>
      <c r="AO42" s="22"/>
      <c r="AP42" s="8"/>
      <c r="AS42" s="22"/>
      <c r="AT42" s="22"/>
      <c r="AU42" s="22"/>
      <c r="AV42" s="8"/>
      <c r="AY42" s="22"/>
      <c r="AZ42" s="22"/>
      <c r="BA42" s="22"/>
      <c r="BB42" s="8"/>
      <c r="BC42" s="8"/>
      <c r="BD42" s="8"/>
      <c r="BE42" s="8"/>
      <c r="BF42" s="8"/>
      <c r="BG42" s="8"/>
      <c r="BH42" s="8"/>
      <c r="BI42" s="8"/>
      <c r="BJ42" s="8"/>
      <c r="BK42" s="8"/>
      <c r="BL42" s="8"/>
      <c r="BM42" s="8"/>
      <c r="BQ42" s="442"/>
      <c r="BR42" s="443"/>
      <c r="BS42" s="445"/>
      <c r="BT42" s="445"/>
      <c r="BU42" s="445"/>
      <c r="BV42" s="447"/>
      <c r="BW42" s="447"/>
      <c r="BX42" s="447"/>
      <c r="BY42" s="447"/>
      <c r="BZ42" s="447"/>
      <c r="CA42" s="447"/>
      <c r="CB42" s="456"/>
      <c r="CC42" s="457"/>
      <c r="CD42" s="457"/>
      <c r="CE42" s="457"/>
      <c r="CF42" s="111"/>
      <c r="CG42" s="112"/>
      <c r="CH42" s="112"/>
      <c r="CI42" s="431">
        <v>10000</v>
      </c>
      <c r="CJ42" s="431"/>
      <c r="CK42" s="431"/>
      <c r="CL42" s="112"/>
      <c r="CM42" s="113"/>
      <c r="CN42" s="111"/>
      <c r="CO42" s="112"/>
      <c r="CP42" s="112"/>
      <c r="CQ42" s="112"/>
      <c r="CR42" s="428"/>
      <c r="CS42" s="112"/>
      <c r="CT42" s="112"/>
      <c r="CU42" s="113"/>
      <c r="CV42" s="111"/>
      <c r="CW42" s="112"/>
      <c r="CX42" s="112"/>
      <c r="CY42" s="431">
        <v>10000</v>
      </c>
      <c r="CZ42" s="431"/>
      <c r="DA42" s="431"/>
      <c r="DB42" s="112"/>
      <c r="DC42" s="113"/>
      <c r="DD42" s="111"/>
      <c r="DE42" s="112"/>
      <c r="DF42" s="112"/>
      <c r="DG42" s="431">
        <v>10000</v>
      </c>
      <c r="DH42" s="431"/>
      <c r="DI42" s="431"/>
      <c r="DJ42" s="112"/>
      <c r="DK42" s="113"/>
      <c r="DL42" s="428"/>
      <c r="DM42" s="424"/>
      <c r="DN42" s="424"/>
      <c r="DO42" s="424"/>
      <c r="DP42" s="424"/>
      <c r="DQ42" s="424"/>
      <c r="DR42" s="424"/>
      <c r="DS42" s="425"/>
    </row>
    <row r="43" spans="1:123" ht="15.95" customHeight="1">
      <c r="A43" s="2" t="s">
        <v>255</v>
      </c>
      <c r="B43" s="3"/>
      <c r="C43" s="3"/>
      <c r="D43" s="3"/>
      <c r="E43" s="3"/>
      <c r="F43" s="3"/>
      <c r="G43" s="3"/>
      <c r="H43" s="3"/>
      <c r="I43" s="3"/>
      <c r="J43" s="3"/>
      <c r="K43" s="3"/>
      <c r="L43" s="3"/>
      <c r="M43" s="3"/>
      <c r="N43" s="3"/>
      <c r="O43" s="28"/>
      <c r="P43" s="659">
        <v>5000</v>
      </c>
      <c r="Q43" s="660"/>
      <c r="R43" s="660"/>
      <c r="S43" s="660"/>
      <c r="T43" s="3" t="s">
        <v>10</v>
      </c>
      <c r="U43" s="28"/>
      <c r="AI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row>
    <row r="44" spans="1:123" ht="15.95" customHeight="1">
      <c r="A44" s="6" t="s">
        <v>256</v>
      </c>
      <c r="P44" s="661"/>
      <c r="Q44" s="662"/>
      <c r="R44" s="662"/>
      <c r="S44" s="662"/>
      <c r="T44" s="3" t="s">
        <v>10</v>
      </c>
      <c r="U44" s="28"/>
      <c r="AI44" s="8"/>
      <c r="AJ44" s="8"/>
      <c r="AK44" s="8"/>
      <c r="AL44" s="8"/>
      <c r="AM44" s="8"/>
      <c r="AN44" s="8"/>
      <c r="AO44" s="8"/>
      <c r="AP44" s="8"/>
      <c r="AV44" s="8"/>
      <c r="AW44" s="8"/>
      <c r="AX44" s="8"/>
      <c r="AY44" s="8"/>
      <c r="AZ44" s="8"/>
      <c r="BA44" s="8"/>
      <c r="BB44" s="8"/>
      <c r="BC44" s="8"/>
      <c r="BD44" s="8"/>
      <c r="BE44" s="8"/>
      <c r="BF44" s="8"/>
      <c r="BG44" s="8"/>
      <c r="BH44" s="8"/>
      <c r="BI44" s="8"/>
      <c r="BJ44" s="8"/>
      <c r="BK44" s="8"/>
      <c r="BL44" s="8"/>
      <c r="BM44" s="8"/>
      <c r="BP44" s="8"/>
    </row>
    <row r="45" spans="1:123" ht="15.95" customHeight="1">
      <c r="A45" s="6"/>
      <c r="D45" s="2" t="s">
        <v>225</v>
      </c>
      <c r="E45" s="3"/>
      <c r="F45" s="3"/>
      <c r="G45" s="3"/>
      <c r="H45" s="3"/>
      <c r="I45" s="3"/>
      <c r="J45" s="3"/>
      <c r="K45" s="3"/>
      <c r="L45" s="3"/>
      <c r="M45" s="3"/>
      <c r="N45" s="3"/>
      <c r="O45" s="28"/>
      <c r="P45" s="661"/>
      <c r="Q45" s="662"/>
      <c r="R45" s="662"/>
      <c r="S45" s="662"/>
      <c r="T45" s="3" t="s">
        <v>10</v>
      </c>
      <c r="U45" s="28"/>
      <c r="AI45" s="8"/>
      <c r="AJ45" s="8"/>
      <c r="AK45" s="8"/>
      <c r="AL45" s="8"/>
      <c r="AM45" s="8"/>
      <c r="AN45" s="8"/>
      <c r="AO45" s="8"/>
      <c r="AP45" s="8"/>
    </row>
    <row r="46" spans="1:123" ht="15.95" customHeight="1">
      <c r="A46" s="6"/>
      <c r="D46" s="2" t="s">
        <v>226</v>
      </c>
      <c r="E46" s="3"/>
      <c r="F46" s="3"/>
      <c r="G46" s="3"/>
      <c r="H46" s="3"/>
      <c r="I46" s="3"/>
      <c r="J46" s="3"/>
      <c r="K46" s="3"/>
      <c r="L46" s="3"/>
      <c r="M46" s="3"/>
      <c r="N46" s="3"/>
      <c r="O46" s="28"/>
      <c r="P46" s="659">
        <v>3900</v>
      </c>
      <c r="Q46" s="660"/>
      <c r="R46" s="660"/>
      <c r="S46" s="660"/>
      <c r="T46" s="3" t="s">
        <v>10</v>
      </c>
      <c r="U46" s="28"/>
    </row>
    <row r="47" spans="1:123" ht="15.95" customHeight="1">
      <c r="A47" s="6"/>
      <c r="D47" s="2" t="s">
        <v>227</v>
      </c>
      <c r="E47" s="3"/>
      <c r="F47" s="3"/>
      <c r="G47" s="3"/>
      <c r="H47" s="3"/>
      <c r="I47" s="3"/>
      <c r="J47" s="3"/>
      <c r="K47" s="3"/>
      <c r="L47" s="3"/>
      <c r="M47" s="3"/>
      <c r="N47" s="3"/>
      <c r="O47" s="28"/>
      <c r="P47" s="659">
        <v>1000</v>
      </c>
      <c r="Q47" s="660"/>
      <c r="R47" s="660"/>
      <c r="S47" s="660"/>
      <c r="T47" s="3" t="s">
        <v>10</v>
      </c>
      <c r="U47" s="28"/>
    </row>
    <row r="48" spans="1:123" ht="15.95" customHeight="1">
      <c r="A48" s="6"/>
      <c r="D48" s="4" t="s">
        <v>228</v>
      </c>
      <c r="E48" s="31"/>
      <c r="F48" s="31"/>
      <c r="G48" s="31"/>
      <c r="H48" s="31"/>
      <c r="I48" s="31"/>
      <c r="J48" s="31"/>
      <c r="K48" s="31"/>
      <c r="L48" s="31"/>
      <c r="M48" s="31"/>
      <c r="N48" s="31"/>
      <c r="O48" s="32"/>
      <c r="P48" s="659">
        <v>1200</v>
      </c>
      <c r="Q48" s="660"/>
      <c r="R48" s="660"/>
      <c r="S48" s="660"/>
      <c r="T48" s="3" t="s">
        <v>10</v>
      </c>
      <c r="U48" s="28"/>
    </row>
    <row r="49" spans="1:21" ht="15.95" customHeight="1">
      <c r="A49" s="2" t="s">
        <v>257</v>
      </c>
      <c r="B49" s="3"/>
      <c r="C49" s="3"/>
      <c r="D49" s="3"/>
      <c r="E49" s="3"/>
      <c r="F49" s="3"/>
      <c r="G49" s="3"/>
      <c r="H49" s="3"/>
      <c r="I49" s="3"/>
      <c r="J49" s="3"/>
      <c r="K49" s="3"/>
      <c r="L49" s="3"/>
      <c r="M49" s="3"/>
      <c r="N49" s="3"/>
      <c r="O49" s="28"/>
      <c r="P49" s="659">
        <v>12500</v>
      </c>
      <c r="Q49" s="660"/>
      <c r="R49" s="660"/>
      <c r="S49" s="660"/>
      <c r="T49" s="3" t="s">
        <v>10</v>
      </c>
      <c r="U49" s="28"/>
    </row>
    <row r="50" spans="1:21" ht="15.95" customHeight="1"/>
    <row r="51" spans="1:21" ht="15.95" customHeight="1"/>
    <row r="52" spans="1:21" ht="15.75" customHeight="1"/>
    <row r="53" spans="1:21" ht="15.75" customHeight="1"/>
    <row r="54" spans="1:21" ht="15.75" customHeight="1"/>
    <row r="55" spans="1:21" ht="15.75" customHeight="1"/>
    <row r="56" spans="1:21" ht="15.75" customHeight="1"/>
    <row r="57" spans="1:21" ht="15.75" customHeight="1"/>
    <row r="58" spans="1:21" ht="15.75" customHeight="1"/>
  </sheetData>
  <sheetProtection algorithmName="SHA-512" hashValue="kBD6UoHF/HPsyyhI5IpXlhJoLiIioQv2RugqTydUfh2XSuzEIKRKXkEjpfIgFRwrJKbZf3PeFT5ncM4sy8s7YQ==" saltValue="FhDacz123RRSCfR0uVqOyg==" spinCount="100000" sheet="1" objects="1" scenarios="1"/>
  <mergeCells count="375">
    <mergeCell ref="CB5:CE8"/>
    <mergeCell ref="CF5:CI8"/>
    <mergeCell ref="CJ5:CM8"/>
    <mergeCell ref="BV9:BX9"/>
    <mergeCell ref="CJ9:CM9"/>
    <mergeCell ref="A9:A12"/>
    <mergeCell ref="B9:C12"/>
    <mergeCell ref="D9:F12"/>
    <mergeCell ref="G9:K12"/>
    <mergeCell ref="L9:V9"/>
    <mergeCell ref="W9:AG9"/>
    <mergeCell ref="W10:X12"/>
    <mergeCell ref="Y10:Z12"/>
    <mergeCell ref="AA10:AB12"/>
    <mergeCell ref="CN9:CQ9"/>
    <mergeCell ref="CR9:CU9"/>
    <mergeCell ref="CV9:CY9"/>
    <mergeCell ref="CZ9:DC9"/>
    <mergeCell ref="DD9:DG9"/>
    <mergeCell ref="L10:M12"/>
    <mergeCell ref="N10:O12"/>
    <mergeCell ref="P10:Q12"/>
    <mergeCell ref="R10:S12"/>
    <mergeCell ref="T10:V12"/>
    <mergeCell ref="AY8:BN11"/>
    <mergeCell ref="CN5:CQ8"/>
    <mergeCell ref="CR5:CU8"/>
    <mergeCell ref="CV5:CY8"/>
    <mergeCell ref="CZ5:DC8"/>
    <mergeCell ref="DD5:DG8"/>
    <mergeCell ref="AI7:AN7"/>
    <mergeCell ref="AO7:BN7"/>
    <mergeCell ref="AI8:AK16"/>
    <mergeCell ref="AL8:AN16"/>
    <mergeCell ref="AO8:AX11"/>
    <mergeCell ref="BQ5:BU8"/>
    <mergeCell ref="BV5:BX8"/>
    <mergeCell ref="BY5:CA9"/>
    <mergeCell ref="DA10:DC11"/>
    <mergeCell ref="BQ10:BU11"/>
    <mergeCell ref="BV10:BX11"/>
    <mergeCell ref="BY10:CA11"/>
    <mergeCell ref="CB10:CE11"/>
    <mergeCell ref="BV12:BX13"/>
    <mergeCell ref="BY12:CA13"/>
    <mergeCell ref="CB12:CE13"/>
    <mergeCell ref="AR13:AT15"/>
    <mergeCell ref="DE14:DG15"/>
    <mergeCell ref="CG15:CI15"/>
    <mergeCell ref="AO16:AQ16"/>
    <mergeCell ref="AR16:AT16"/>
    <mergeCell ref="AU16:AX16"/>
    <mergeCell ref="AY16:BB16"/>
    <mergeCell ref="BC16:BF16"/>
    <mergeCell ref="A13:A20"/>
    <mergeCell ref="B13:C17"/>
    <mergeCell ref="D13:F17"/>
    <mergeCell ref="G13:K17"/>
    <mergeCell ref="L13:M17"/>
    <mergeCell ref="N13:O17"/>
    <mergeCell ref="P13:Q17"/>
    <mergeCell ref="R13:S17"/>
    <mergeCell ref="T13:V17"/>
    <mergeCell ref="B18:C20"/>
    <mergeCell ref="D18:F20"/>
    <mergeCell ref="G18:K20"/>
    <mergeCell ref="L18:M20"/>
    <mergeCell ref="N18:O20"/>
    <mergeCell ref="P18:Q20"/>
    <mergeCell ref="R18:S20"/>
    <mergeCell ref="T18:V20"/>
    <mergeCell ref="DE12:DG13"/>
    <mergeCell ref="CG12:CI12"/>
    <mergeCell ref="CK12:CM13"/>
    <mergeCell ref="CO12:CQ13"/>
    <mergeCell ref="CR12:CU13"/>
    <mergeCell ref="CW12:CY13"/>
    <mergeCell ref="CZ12:DC13"/>
    <mergeCell ref="AC10:AD12"/>
    <mergeCell ref="AE10:AG12"/>
    <mergeCell ref="DD10:DG11"/>
    <mergeCell ref="CG11:CI11"/>
    <mergeCell ref="AO12:AQ12"/>
    <mergeCell ref="AR12:AT12"/>
    <mergeCell ref="AU12:AX12"/>
    <mergeCell ref="AY12:BB12"/>
    <mergeCell ref="BC12:BF12"/>
    <mergeCell ref="BG12:BJ12"/>
    <mergeCell ref="BK12:BN12"/>
    <mergeCell ref="BQ12:BU13"/>
    <mergeCell ref="CG10:CI10"/>
    <mergeCell ref="CJ10:CM11"/>
    <mergeCell ref="CO10:CQ11"/>
    <mergeCell ref="CR10:CU11"/>
    <mergeCell ref="CW10:CY11"/>
    <mergeCell ref="CV14:CY15"/>
    <mergeCell ref="CZ14:DC15"/>
    <mergeCell ref="CV16:CY17"/>
    <mergeCell ref="CZ16:DC17"/>
    <mergeCell ref="BY14:CA15"/>
    <mergeCell ref="CB14:CE15"/>
    <mergeCell ref="W13:X17"/>
    <mergeCell ref="Y13:Z17"/>
    <mergeCell ref="AA13:AB17"/>
    <mergeCell ref="AC13:AD17"/>
    <mergeCell ref="AE13:AG17"/>
    <mergeCell ref="AO13:AQ15"/>
    <mergeCell ref="AU13:AX15"/>
    <mergeCell ref="AY13:BB15"/>
    <mergeCell ref="BC13:BF15"/>
    <mergeCell ref="BG13:BJ15"/>
    <mergeCell ref="BK13:BN15"/>
    <mergeCell ref="CG13:CI13"/>
    <mergeCell ref="BQ14:BU15"/>
    <mergeCell ref="BV14:BX15"/>
    <mergeCell ref="CR16:CU17"/>
    <mergeCell ref="BG16:BJ16"/>
    <mergeCell ref="BK16:BN16"/>
    <mergeCell ref="BQ16:BU17"/>
    <mergeCell ref="CG14:CI14"/>
    <mergeCell ref="CJ14:CM15"/>
    <mergeCell ref="CN14:CQ15"/>
    <mergeCell ref="CR14:CU15"/>
    <mergeCell ref="DD16:DG17"/>
    <mergeCell ref="AI17:AK19"/>
    <mergeCell ref="AO17:AQ17"/>
    <mergeCell ref="AU17:AX17"/>
    <mergeCell ref="AY17:BB17"/>
    <mergeCell ref="BC17:BF17"/>
    <mergeCell ref="BG17:BJ17"/>
    <mergeCell ref="BV16:BX17"/>
    <mergeCell ref="BY16:CA17"/>
    <mergeCell ref="CB16:CE17"/>
    <mergeCell ref="CG16:CI16"/>
    <mergeCell ref="CJ16:CM17"/>
    <mergeCell ref="CN16:CQ17"/>
    <mergeCell ref="BK17:BN17"/>
    <mergeCell ref="CG17:CI17"/>
    <mergeCell ref="W18:X20"/>
    <mergeCell ref="Y18:Z20"/>
    <mergeCell ref="AA18:AB20"/>
    <mergeCell ref="AC18:AD20"/>
    <mergeCell ref="AE18:AG20"/>
    <mergeCell ref="AU18:AX18"/>
    <mergeCell ref="AI20:AK21"/>
    <mergeCell ref="AL20:AN21"/>
    <mergeCell ref="AO20:AQ21"/>
    <mergeCell ref="AR20:AT21"/>
    <mergeCell ref="AU20:AX21"/>
    <mergeCell ref="AY20:AY21"/>
    <mergeCell ref="AZ20:BB21"/>
    <mergeCell ref="BC20:BF21"/>
    <mergeCell ref="BG20:BJ21"/>
    <mergeCell ref="BK20:BN21"/>
    <mergeCell ref="CF18:CI18"/>
    <mergeCell ref="AL19:AN19"/>
    <mergeCell ref="AU19:AX19"/>
    <mergeCell ref="AY19:BB19"/>
    <mergeCell ref="BC19:BF19"/>
    <mergeCell ref="BG19:BJ19"/>
    <mergeCell ref="BK19:BN19"/>
    <mergeCell ref="T21:V22"/>
    <mergeCell ref="W21:X22"/>
    <mergeCell ref="Y21:Z22"/>
    <mergeCell ref="AA21:AB22"/>
    <mergeCell ref="A21:A24"/>
    <mergeCell ref="B21:C22"/>
    <mergeCell ref="D21:F22"/>
    <mergeCell ref="G21:K22"/>
    <mergeCell ref="L21:M22"/>
    <mergeCell ref="N21:O22"/>
    <mergeCell ref="Y23:Z24"/>
    <mergeCell ref="AA23:AB24"/>
    <mergeCell ref="BK22:BN23"/>
    <mergeCell ref="B23:C24"/>
    <mergeCell ref="D23:F24"/>
    <mergeCell ref="G23:K24"/>
    <mergeCell ref="L23:M24"/>
    <mergeCell ref="N23:O24"/>
    <mergeCell ref="P23:Q24"/>
    <mergeCell ref="R23:S24"/>
    <mergeCell ref="T23:V24"/>
    <mergeCell ref="W23:X24"/>
    <mergeCell ref="AU22:AX23"/>
    <mergeCell ref="AY22:BB23"/>
    <mergeCell ref="BC22:BC23"/>
    <mergeCell ref="BD22:BF23"/>
    <mergeCell ref="BG22:BG23"/>
    <mergeCell ref="BH22:BJ23"/>
    <mergeCell ref="AC21:AD22"/>
    <mergeCell ref="AE21:AG22"/>
    <mergeCell ref="AI22:AK23"/>
    <mergeCell ref="AL22:AN23"/>
    <mergeCell ref="AO22:AQ23"/>
    <mergeCell ref="AR22:AT23"/>
    <mergeCell ref="P21:Q22"/>
    <mergeCell ref="R21:S22"/>
    <mergeCell ref="AC23:AD24"/>
    <mergeCell ref="AE23:AG24"/>
    <mergeCell ref="A25:A30"/>
    <mergeCell ref="B25:C26"/>
    <mergeCell ref="D25:F26"/>
    <mergeCell ref="G25:K26"/>
    <mergeCell ref="L25:M26"/>
    <mergeCell ref="N25:O26"/>
    <mergeCell ref="AC25:AD26"/>
    <mergeCell ref="AE25:AG26"/>
    <mergeCell ref="L29:M30"/>
    <mergeCell ref="N29:O30"/>
    <mergeCell ref="P29:Q30"/>
    <mergeCell ref="T29:V30"/>
    <mergeCell ref="W29:X30"/>
    <mergeCell ref="Y29:Z30"/>
    <mergeCell ref="AC27:AD28"/>
    <mergeCell ref="AE27:AG28"/>
    <mergeCell ref="D29:F30"/>
    <mergeCell ref="G29:K30"/>
    <mergeCell ref="AU26:BJ28"/>
    <mergeCell ref="B27:C28"/>
    <mergeCell ref="D27:F28"/>
    <mergeCell ref="G27:K28"/>
    <mergeCell ref="L27:M28"/>
    <mergeCell ref="N27:O28"/>
    <mergeCell ref="P25:Q26"/>
    <mergeCell ref="R25:S26"/>
    <mergeCell ref="T25:V26"/>
    <mergeCell ref="W25:X26"/>
    <mergeCell ref="Y25:Z26"/>
    <mergeCell ref="AA25:AB26"/>
    <mergeCell ref="BQ27:BU27"/>
    <mergeCell ref="BQ28:BR32"/>
    <mergeCell ref="BS28:BU32"/>
    <mergeCell ref="AC29:AD30"/>
    <mergeCell ref="AE29:AG30"/>
    <mergeCell ref="AL29:AN29"/>
    <mergeCell ref="AO29:AQ29"/>
    <mergeCell ref="P27:Q28"/>
    <mergeCell ref="R27:S30"/>
    <mergeCell ref="T27:V28"/>
    <mergeCell ref="W27:X28"/>
    <mergeCell ref="Y27:Z28"/>
    <mergeCell ref="AA27:AB28"/>
    <mergeCell ref="AA29:AB30"/>
    <mergeCell ref="AR29:AT29"/>
    <mergeCell ref="AU29:AX33"/>
    <mergeCell ref="AY29:BB33"/>
    <mergeCell ref="BC29:BF33"/>
    <mergeCell ref="BG29:BJ33"/>
    <mergeCell ref="AL30:AN33"/>
    <mergeCell ref="AO30:AQ33"/>
    <mergeCell ref="AR30:AT33"/>
    <mergeCell ref="AI26:AK34"/>
    <mergeCell ref="AL26:AT28"/>
    <mergeCell ref="DL28:DS29"/>
    <mergeCell ref="DD28:DK29"/>
    <mergeCell ref="DG33:DI33"/>
    <mergeCell ref="DL33:DL34"/>
    <mergeCell ref="DM33:DS34"/>
    <mergeCell ref="CY34:DA34"/>
    <mergeCell ref="DG34:DI34"/>
    <mergeCell ref="A31:A32"/>
    <mergeCell ref="B31:C32"/>
    <mergeCell ref="D31:AG32"/>
    <mergeCell ref="CB32:CE32"/>
    <mergeCell ref="BQ33:BR38"/>
    <mergeCell ref="BS33:BU34"/>
    <mergeCell ref="BV33:CA34"/>
    <mergeCell ref="CB33:CE34"/>
    <mergeCell ref="AL34:AN34"/>
    <mergeCell ref="AO34:AQ34"/>
    <mergeCell ref="BV30:CA31"/>
    <mergeCell ref="CB30:CE31"/>
    <mergeCell ref="CF30:CM31"/>
    <mergeCell ref="CN30:CU32"/>
    <mergeCell ref="CV30:DC32"/>
    <mergeCell ref="DL30:DS32"/>
    <mergeCell ref="B29:C30"/>
    <mergeCell ref="AR34:AT34"/>
    <mergeCell ref="AU34:AX34"/>
    <mergeCell ref="AY34:BB34"/>
    <mergeCell ref="BC34:BF34"/>
    <mergeCell ref="BG34:BJ34"/>
    <mergeCell ref="CI34:CK34"/>
    <mergeCell ref="CI33:CK33"/>
    <mergeCell ref="CR33:CR34"/>
    <mergeCell ref="CY33:DA33"/>
    <mergeCell ref="DH35:DH36"/>
    <mergeCell ref="DL35:DL36"/>
    <mergeCell ref="DM35:DS36"/>
    <mergeCell ref="A36:F36"/>
    <mergeCell ref="G36:K36"/>
    <mergeCell ref="L36:N36"/>
    <mergeCell ref="BS35:BU36"/>
    <mergeCell ref="BV35:CA36"/>
    <mergeCell ref="CC35:CE36"/>
    <mergeCell ref="CJ35:CJ36"/>
    <mergeCell ref="CR35:CR36"/>
    <mergeCell ref="CZ35:CZ36"/>
    <mergeCell ref="AR35:AT36"/>
    <mergeCell ref="AU35:AU36"/>
    <mergeCell ref="AV35:AX36"/>
    <mergeCell ref="AY35:BB36"/>
    <mergeCell ref="BC35:BF36"/>
    <mergeCell ref="BG35:BJ36"/>
    <mergeCell ref="A35:F35"/>
    <mergeCell ref="G35:K35"/>
    <mergeCell ref="L35:P35"/>
    <mergeCell ref="AI35:AK36"/>
    <mergeCell ref="AL35:AN36"/>
    <mergeCell ref="AO35:AQ36"/>
    <mergeCell ref="DM37:DS38"/>
    <mergeCell ref="A38:F38"/>
    <mergeCell ref="G38:K38"/>
    <mergeCell ref="L38:N38"/>
    <mergeCell ref="CI38:CK38"/>
    <mergeCell ref="CQ38:CS38"/>
    <mergeCell ref="DG38:DI38"/>
    <mergeCell ref="BH37:BJ38"/>
    <mergeCell ref="BS37:BU38"/>
    <mergeCell ref="BV37:CA38"/>
    <mergeCell ref="CB37:CE38"/>
    <mergeCell ref="CI37:CK37"/>
    <mergeCell ref="CQ37:CS37"/>
    <mergeCell ref="AR37:AT38"/>
    <mergeCell ref="AU37:AX38"/>
    <mergeCell ref="AY37:AY38"/>
    <mergeCell ref="AZ37:BB38"/>
    <mergeCell ref="BC37:BF38"/>
    <mergeCell ref="BG37:BG38"/>
    <mergeCell ref="A37:F37"/>
    <mergeCell ref="G37:K37"/>
    <mergeCell ref="L37:N37"/>
    <mergeCell ref="AI37:AK38"/>
    <mergeCell ref="AL37:AN38"/>
    <mergeCell ref="A39:F39"/>
    <mergeCell ref="G39:K39"/>
    <mergeCell ref="L39:N39"/>
    <mergeCell ref="BQ39:BR40"/>
    <mergeCell ref="BS39:BU40"/>
    <mergeCell ref="BV39:CA40"/>
    <mergeCell ref="CZ37:CZ38"/>
    <mergeCell ref="DG37:DI37"/>
    <mergeCell ref="DL37:DL38"/>
    <mergeCell ref="AO37:AQ38"/>
    <mergeCell ref="DL41:DL42"/>
    <mergeCell ref="DM41:DS42"/>
    <mergeCell ref="P42:U42"/>
    <mergeCell ref="CI42:CK42"/>
    <mergeCell ref="CY42:DA42"/>
    <mergeCell ref="DG42:DI42"/>
    <mergeCell ref="DM39:DS40"/>
    <mergeCell ref="CI40:CK40"/>
    <mergeCell ref="CQ40:CS40"/>
    <mergeCell ref="DG40:DI40"/>
    <mergeCell ref="BQ41:BR42"/>
    <mergeCell ref="BS41:BU42"/>
    <mergeCell ref="BV41:CA42"/>
    <mergeCell ref="CB41:CE42"/>
    <mergeCell ref="CI41:CK41"/>
    <mergeCell ref="CR41:CR42"/>
    <mergeCell ref="CB39:CE40"/>
    <mergeCell ref="CI39:CK39"/>
    <mergeCell ref="CQ39:CS39"/>
    <mergeCell ref="CZ39:CZ40"/>
    <mergeCell ref="DG39:DI39"/>
    <mergeCell ref="DL39:DL40"/>
    <mergeCell ref="P49:S49"/>
    <mergeCell ref="P43:S43"/>
    <mergeCell ref="P44:S44"/>
    <mergeCell ref="P45:S45"/>
    <mergeCell ref="P46:S46"/>
    <mergeCell ref="P47:S47"/>
    <mergeCell ref="P48:S48"/>
    <mergeCell ref="CY41:DA41"/>
    <mergeCell ref="DG41:DI41"/>
  </mergeCells>
  <phoneticPr fontId="7"/>
  <pageMargins left="0.39370078740157483" right="0.19685039370078741" top="0.55118110236220474" bottom="0.35433070866141736" header="0.31496062992125984" footer="0.3149606299212598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B97AFF-FEC8-4489-A1D6-9AC04BE1058E}">
  <dimension ref="A1:EC61"/>
  <sheetViews>
    <sheetView view="pageBreakPreview" zoomScale="70" zoomScaleNormal="100" zoomScaleSheetLayoutView="70" workbookViewId="0">
      <selection activeCell="DM34" sqref="DM34"/>
    </sheetView>
  </sheetViews>
  <sheetFormatPr defaultColWidth="9" defaultRowHeight="16.5"/>
  <cols>
    <col min="1" max="32" width="2.75" style="1" customWidth="1"/>
    <col min="33" max="132" width="2.75" style="116" customWidth="1"/>
    <col min="133" max="133" width="2.75" style="47" customWidth="1"/>
    <col min="134" max="180" width="2.75" style="1" customWidth="1"/>
    <col min="181" max="181" width="0.75" style="1" customWidth="1"/>
    <col min="182" max="183" width="3.125" style="1" customWidth="1"/>
    <col min="184" max="186" width="2.75" style="1" customWidth="1"/>
    <col min="187" max="188" width="3.125" style="1" customWidth="1"/>
    <col min="189" max="191" width="2.75" style="1" customWidth="1"/>
    <col min="192" max="193" width="3.125" style="1" customWidth="1"/>
    <col min="194" max="196" width="2.75" style="1" customWidth="1"/>
    <col min="197" max="198" width="3.125" style="1" customWidth="1"/>
    <col min="199" max="201" width="2.75" style="1" customWidth="1"/>
    <col min="202" max="203" width="3.125" style="1" customWidth="1"/>
    <col min="204" max="206" width="2.75" style="1" customWidth="1"/>
    <col min="207" max="208" width="3.125" style="1" customWidth="1"/>
    <col min="209" max="211" width="2.75" style="1" customWidth="1"/>
    <col min="212" max="212" width="0.375" style="1" customWidth="1"/>
    <col min="213" max="226" width="2.75" style="1" customWidth="1"/>
    <col min="227" max="16384" width="9" style="1"/>
  </cols>
  <sheetData>
    <row r="1" spans="1:131" ht="14.1" customHeight="1">
      <c r="A1" s="1" t="s">
        <v>340</v>
      </c>
      <c r="AG1" s="116" t="s">
        <v>367</v>
      </c>
      <c r="CS1" s="116" t="s">
        <v>435</v>
      </c>
    </row>
    <row r="2" spans="1:131" ht="14.1" customHeight="1">
      <c r="B2" s="1" t="s">
        <v>341</v>
      </c>
      <c r="AG2" s="116" t="s">
        <v>368</v>
      </c>
      <c r="CS2" s="116" t="s">
        <v>436</v>
      </c>
    </row>
    <row r="3" spans="1:131" ht="14.1" customHeight="1" thickBot="1">
      <c r="B3" s="1" t="s">
        <v>342</v>
      </c>
      <c r="AG3" s="116" t="s">
        <v>369</v>
      </c>
      <c r="CT3" s="115" t="s">
        <v>437</v>
      </c>
      <c r="CU3" s="115"/>
      <c r="CV3" s="115"/>
      <c r="CW3" s="115"/>
      <c r="CX3" s="115"/>
      <c r="CY3" s="115"/>
      <c r="CZ3" s="115"/>
      <c r="DA3" s="115"/>
      <c r="DB3" s="115"/>
      <c r="DC3" s="115"/>
      <c r="DD3" s="115"/>
      <c r="DE3" s="115"/>
      <c r="DF3" s="115"/>
      <c r="DG3" s="115"/>
      <c r="DH3" s="115"/>
      <c r="DI3" s="115"/>
      <c r="DJ3" s="115"/>
      <c r="DK3" s="115"/>
      <c r="DL3" s="115"/>
      <c r="DM3" s="115"/>
      <c r="DN3" s="115"/>
      <c r="DO3" s="115"/>
      <c r="DP3" s="115"/>
      <c r="DQ3" s="115"/>
      <c r="DR3" s="115"/>
      <c r="DS3" s="115"/>
      <c r="DT3" s="115"/>
      <c r="DU3" s="115"/>
      <c r="DV3" s="115"/>
      <c r="DW3" s="115"/>
      <c r="DX3" s="115"/>
    </row>
    <row r="4" spans="1:131" ht="14.1" customHeight="1">
      <c r="B4" s="1" t="s">
        <v>343</v>
      </c>
      <c r="AG4" s="703"/>
      <c r="AH4" s="702"/>
      <c r="AI4" s="702"/>
      <c r="AJ4" s="702"/>
      <c r="AK4" s="702"/>
      <c r="AL4" s="702"/>
      <c r="AM4" s="702"/>
      <c r="AN4" s="702"/>
      <c r="AO4" s="702"/>
      <c r="AP4" s="702"/>
      <c r="AQ4" s="702"/>
      <c r="AR4" s="702"/>
      <c r="AS4" s="702"/>
      <c r="AT4" s="702"/>
      <c r="AU4" s="702"/>
      <c r="AV4" s="702"/>
      <c r="AW4" s="702"/>
      <c r="AX4" s="704"/>
      <c r="AY4" s="703" t="s">
        <v>408</v>
      </c>
      <c r="AZ4" s="702"/>
      <c r="BA4" s="702"/>
      <c r="BB4" s="702"/>
      <c r="BC4" s="702"/>
      <c r="BD4" s="702"/>
      <c r="BE4" s="702"/>
      <c r="BF4" s="702"/>
      <c r="BG4" s="702"/>
      <c r="BH4" s="702"/>
      <c r="BI4" s="702"/>
      <c r="BJ4" s="702"/>
      <c r="BK4" s="702"/>
      <c r="BL4" s="704"/>
      <c r="BM4" s="703" t="s">
        <v>427</v>
      </c>
      <c r="BN4" s="702"/>
      <c r="BO4" s="702"/>
      <c r="BP4" s="702"/>
      <c r="BQ4" s="702"/>
      <c r="BR4" s="702"/>
      <c r="BS4" s="702"/>
      <c r="BT4" s="702"/>
      <c r="BU4" s="702"/>
      <c r="BV4" s="702"/>
      <c r="BW4" s="702"/>
      <c r="BX4" s="702"/>
      <c r="BY4" s="702"/>
      <c r="BZ4" s="704"/>
      <c r="CA4" s="703" t="s">
        <v>432</v>
      </c>
      <c r="CB4" s="702"/>
      <c r="CC4" s="702"/>
      <c r="CD4" s="702"/>
      <c r="CE4" s="702"/>
      <c r="CF4" s="702"/>
      <c r="CG4" s="702"/>
      <c r="CH4" s="702"/>
      <c r="CI4" s="702"/>
      <c r="CJ4" s="702"/>
      <c r="CK4" s="702"/>
      <c r="CL4" s="702"/>
      <c r="CM4" s="702"/>
      <c r="CN4" s="704"/>
      <c r="CT4" s="115" t="s">
        <v>438</v>
      </c>
      <c r="CU4" s="115"/>
      <c r="CV4" s="115"/>
      <c r="CW4" s="115"/>
      <c r="CX4" s="115"/>
      <c r="CY4" s="115"/>
      <c r="CZ4" s="115"/>
      <c r="DA4" s="115"/>
      <c r="DB4" s="115"/>
      <c r="DC4" s="115"/>
      <c r="DD4" s="115"/>
      <c r="DE4" s="115"/>
      <c r="DF4" s="115"/>
      <c r="DG4" s="115"/>
      <c r="DH4" s="115"/>
      <c r="DI4" s="115"/>
      <c r="DJ4" s="115"/>
      <c r="DK4" s="115"/>
      <c r="DL4" s="115"/>
      <c r="DM4" s="115"/>
      <c r="DN4" s="115"/>
      <c r="DO4" s="115"/>
      <c r="DP4" s="115"/>
      <c r="DQ4" s="115"/>
      <c r="DR4" s="115"/>
      <c r="DS4" s="115"/>
      <c r="DT4" s="115"/>
      <c r="DU4" s="115"/>
      <c r="DV4" s="115"/>
      <c r="DW4" s="115"/>
      <c r="DX4" s="115"/>
    </row>
    <row r="5" spans="1:131" ht="14.1" customHeight="1">
      <c r="B5" s="1" t="s">
        <v>344</v>
      </c>
      <c r="AG5" s="705"/>
      <c r="AH5" s="706"/>
      <c r="AI5" s="706"/>
      <c r="AJ5" s="706"/>
      <c r="AK5" s="706"/>
      <c r="AL5" s="706"/>
      <c r="AM5" s="706"/>
      <c r="AN5" s="706"/>
      <c r="AO5" s="706"/>
      <c r="AP5" s="706"/>
      <c r="AQ5" s="706"/>
      <c r="AR5" s="706"/>
      <c r="AS5" s="706"/>
      <c r="AT5" s="706"/>
      <c r="AU5" s="706"/>
      <c r="AV5" s="706"/>
      <c r="AW5" s="706"/>
      <c r="AX5" s="707"/>
      <c r="AY5" s="717" t="s">
        <v>407</v>
      </c>
      <c r="AZ5" s="718"/>
      <c r="BA5" s="718"/>
      <c r="BB5" s="718"/>
      <c r="BC5" s="718"/>
      <c r="BD5" s="718"/>
      <c r="BE5" s="718"/>
      <c r="BF5" s="718"/>
      <c r="BG5" s="718"/>
      <c r="BH5" s="718"/>
      <c r="BI5" s="718"/>
      <c r="BJ5" s="122"/>
      <c r="BK5" s="122"/>
      <c r="BL5" s="128"/>
      <c r="BM5" s="717" t="s">
        <v>407</v>
      </c>
      <c r="BN5" s="718"/>
      <c r="BO5" s="718"/>
      <c r="BP5" s="718"/>
      <c r="BQ5" s="718"/>
      <c r="BR5" s="718"/>
      <c r="BS5" s="718"/>
      <c r="BT5" s="718"/>
      <c r="BU5" s="718"/>
      <c r="BV5" s="718"/>
      <c r="BW5" s="718"/>
      <c r="BX5" s="122"/>
      <c r="BY5" s="122"/>
      <c r="BZ5" s="128"/>
      <c r="CA5" s="717" t="s">
        <v>407</v>
      </c>
      <c r="CB5" s="718"/>
      <c r="CC5" s="718"/>
      <c r="CD5" s="718"/>
      <c r="CE5" s="718"/>
      <c r="CF5" s="718"/>
      <c r="CG5" s="718"/>
      <c r="CH5" s="718"/>
      <c r="CI5" s="718"/>
      <c r="CJ5" s="718"/>
      <c r="CK5" s="718"/>
      <c r="CL5" s="122"/>
      <c r="CM5" s="122"/>
      <c r="CN5" s="128"/>
      <c r="CT5" s="115" t="s">
        <v>439</v>
      </c>
      <c r="CU5" s="115"/>
      <c r="CV5" s="115"/>
      <c r="CW5" s="115"/>
      <c r="CX5" s="115"/>
      <c r="CY5" s="115"/>
      <c r="CZ5" s="115"/>
      <c r="DA5" s="115"/>
      <c r="DB5" s="115"/>
      <c r="DC5" s="115"/>
      <c r="DD5" s="115"/>
      <c r="DE5" s="115"/>
      <c r="DF5" s="115"/>
      <c r="DG5" s="115"/>
      <c r="DH5" s="115"/>
      <c r="DI5" s="115"/>
      <c r="DJ5" s="115"/>
      <c r="DK5" s="115"/>
      <c r="DL5" s="115"/>
      <c r="DM5" s="115"/>
      <c r="DN5" s="115"/>
      <c r="DO5" s="115"/>
      <c r="DP5" s="115"/>
      <c r="DQ5" s="115"/>
      <c r="DR5" s="115"/>
      <c r="DS5" s="115"/>
      <c r="DT5" s="115"/>
      <c r="DU5" s="115"/>
      <c r="DV5" s="115"/>
      <c r="DW5" s="115"/>
      <c r="DX5" s="115"/>
    </row>
    <row r="6" spans="1:131" ht="14.1" customHeight="1">
      <c r="B6" s="1" t="s">
        <v>345</v>
      </c>
      <c r="AG6" s="736" t="s">
        <v>370</v>
      </c>
      <c r="AH6" s="737"/>
      <c r="AI6" s="737"/>
      <c r="AJ6" s="118" t="s">
        <v>379</v>
      </c>
      <c r="AK6" s="118"/>
      <c r="AL6" s="118"/>
      <c r="AM6" s="118"/>
      <c r="AN6" s="118"/>
      <c r="AO6" s="118"/>
      <c r="AP6" s="118"/>
      <c r="AQ6" s="118"/>
      <c r="AR6" s="118"/>
      <c r="AS6" s="118"/>
      <c r="AT6" s="118"/>
      <c r="AU6" s="118"/>
      <c r="AV6" s="118"/>
      <c r="AW6" s="118"/>
      <c r="AX6" s="133"/>
      <c r="AY6" s="129" t="s">
        <v>378</v>
      </c>
      <c r="AZ6" s="118"/>
      <c r="BA6" s="118"/>
      <c r="BB6" s="118"/>
      <c r="BC6" s="118"/>
      <c r="BD6" s="118"/>
      <c r="BE6" s="118"/>
      <c r="BF6" s="118"/>
      <c r="BG6" s="118"/>
      <c r="BH6" s="118"/>
      <c r="BI6" s="119"/>
      <c r="BJ6" s="711">
        <v>12500</v>
      </c>
      <c r="BK6" s="712"/>
      <c r="BL6" s="713"/>
      <c r="BM6" s="129" t="s">
        <v>428</v>
      </c>
      <c r="BN6" s="118"/>
      <c r="BO6" s="118"/>
      <c r="BP6" s="118"/>
      <c r="BQ6" s="118"/>
      <c r="BR6" s="118"/>
      <c r="BS6" s="118"/>
      <c r="BT6" s="118"/>
      <c r="BU6" s="118"/>
      <c r="BV6" s="118"/>
      <c r="BW6" s="119"/>
      <c r="BX6" s="711">
        <v>12500</v>
      </c>
      <c r="BY6" s="712"/>
      <c r="BZ6" s="713"/>
      <c r="CA6" s="129" t="s">
        <v>428</v>
      </c>
      <c r="CB6" s="118"/>
      <c r="CC6" s="118"/>
      <c r="CD6" s="118"/>
      <c r="CE6" s="118"/>
      <c r="CF6" s="118"/>
      <c r="CG6" s="118"/>
      <c r="CH6" s="118"/>
      <c r="CI6" s="118"/>
      <c r="CJ6" s="118"/>
      <c r="CK6" s="119"/>
      <c r="CL6" s="711">
        <v>12500</v>
      </c>
      <c r="CM6" s="712"/>
      <c r="CN6" s="713"/>
      <c r="CT6" s="115" t="s">
        <v>440</v>
      </c>
      <c r="CU6" s="115"/>
      <c r="CV6" s="115"/>
      <c r="CW6" s="115"/>
      <c r="CX6" s="115"/>
      <c r="CY6" s="115"/>
      <c r="CZ6" s="115"/>
      <c r="DA6" s="115"/>
      <c r="DB6" s="115"/>
      <c r="DC6" s="115"/>
      <c r="DD6" s="115"/>
      <c r="DE6" s="115"/>
      <c r="DF6" s="115"/>
      <c r="DG6" s="115"/>
      <c r="DH6" s="115"/>
      <c r="DI6" s="115"/>
      <c r="DJ6" s="115"/>
      <c r="DK6" s="115"/>
      <c r="DL6" s="115"/>
      <c r="DM6" s="115"/>
      <c r="DN6" s="115"/>
      <c r="DO6" s="115"/>
      <c r="DP6" s="115"/>
      <c r="DQ6" s="115"/>
      <c r="DR6" s="115"/>
      <c r="DS6" s="115"/>
      <c r="DT6" s="115"/>
      <c r="DU6" s="115"/>
      <c r="DV6" s="115"/>
      <c r="DW6" s="115"/>
      <c r="DX6" s="115"/>
    </row>
    <row r="7" spans="1:131" ht="14.1" customHeight="1">
      <c r="B7" s="1" t="s">
        <v>559</v>
      </c>
      <c r="AG7" s="738"/>
      <c r="AH7" s="737"/>
      <c r="AI7" s="737"/>
      <c r="AJ7" s="118" t="s">
        <v>380</v>
      </c>
      <c r="AK7" s="118"/>
      <c r="AL7" s="118"/>
      <c r="AM7" s="118"/>
      <c r="AN7" s="118"/>
      <c r="AO7" s="118"/>
      <c r="AP7" s="118"/>
      <c r="AQ7" s="118"/>
      <c r="AR7" s="118"/>
      <c r="AS7" s="118"/>
      <c r="AT7" s="118"/>
      <c r="AU7" s="118"/>
      <c r="AV7" s="118"/>
      <c r="AW7" s="118"/>
      <c r="AX7" s="133"/>
      <c r="AY7" s="129" t="s">
        <v>378</v>
      </c>
      <c r="AZ7" s="118"/>
      <c r="BA7" s="118"/>
      <c r="BB7" s="118"/>
      <c r="BC7" s="118"/>
      <c r="BD7" s="118"/>
      <c r="BE7" s="118"/>
      <c r="BF7" s="118"/>
      <c r="BG7" s="118"/>
      <c r="BH7" s="118"/>
      <c r="BI7" s="119"/>
      <c r="BJ7" s="711">
        <v>10000</v>
      </c>
      <c r="BK7" s="712"/>
      <c r="BL7" s="713"/>
      <c r="BM7" s="129" t="s">
        <v>428</v>
      </c>
      <c r="BN7" s="118"/>
      <c r="BO7" s="118"/>
      <c r="BP7" s="118"/>
      <c r="BQ7" s="118"/>
      <c r="BR7" s="118"/>
      <c r="BS7" s="118"/>
      <c r="BT7" s="118"/>
      <c r="BU7" s="118"/>
      <c r="BV7" s="118"/>
      <c r="BW7" s="119"/>
      <c r="BX7" s="711">
        <v>10000</v>
      </c>
      <c r="BY7" s="712"/>
      <c r="BZ7" s="713"/>
      <c r="CA7" s="129" t="s">
        <v>428</v>
      </c>
      <c r="CB7" s="118"/>
      <c r="CC7" s="118"/>
      <c r="CD7" s="118"/>
      <c r="CE7" s="118"/>
      <c r="CF7" s="118"/>
      <c r="CG7" s="118"/>
      <c r="CH7" s="118"/>
      <c r="CI7" s="118"/>
      <c r="CJ7" s="118"/>
      <c r="CK7" s="119"/>
      <c r="CL7" s="711">
        <v>10000</v>
      </c>
      <c r="CM7" s="712"/>
      <c r="CN7" s="713"/>
      <c r="CT7" s="115" t="s">
        <v>441</v>
      </c>
      <c r="CU7" s="115"/>
      <c r="CV7" s="115"/>
      <c r="CW7" s="115"/>
      <c r="CX7" s="115"/>
      <c r="CY7" s="115"/>
      <c r="CZ7" s="115"/>
      <c r="DA7" s="115"/>
      <c r="DB7" s="115"/>
      <c r="DC7" s="115"/>
      <c r="DD7" s="115"/>
      <c r="DE7" s="115"/>
      <c r="DF7" s="115"/>
      <c r="DG7" s="115"/>
      <c r="DH7" s="115"/>
      <c r="DI7" s="115"/>
      <c r="DJ7" s="115"/>
      <c r="DK7" s="115"/>
      <c r="DL7" s="115"/>
      <c r="DM7" s="115"/>
      <c r="DN7" s="115"/>
      <c r="DO7" s="115"/>
      <c r="DP7" s="115"/>
      <c r="DQ7" s="115"/>
      <c r="DR7" s="115"/>
      <c r="DS7" s="115"/>
      <c r="DT7" s="115"/>
      <c r="DU7" s="115"/>
      <c r="DV7" s="115"/>
      <c r="DW7" s="115"/>
      <c r="DX7" s="115"/>
    </row>
    <row r="8" spans="1:131" ht="14.1" customHeight="1">
      <c r="B8" s="1" t="s">
        <v>346</v>
      </c>
      <c r="AG8" s="738"/>
      <c r="AH8" s="737"/>
      <c r="AI8" s="737"/>
      <c r="AJ8" s="118" t="s">
        <v>381</v>
      </c>
      <c r="AK8" s="118"/>
      <c r="AL8" s="118"/>
      <c r="AM8" s="118"/>
      <c r="AN8" s="118"/>
      <c r="AO8" s="118"/>
      <c r="AP8" s="118"/>
      <c r="AQ8" s="118"/>
      <c r="AR8" s="118"/>
      <c r="AS8" s="118"/>
      <c r="AT8" s="118"/>
      <c r="AU8" s="118"/>
      <c r="AV8" s="118"/>
      <c r="AW8" s="118"/>
      <c r="AX8" s="133"/>
      <c r="AY8" s="129" t="s">
        <v>378</v>
      </c>
      <c r="AZ8" s="118"/>
      <c r="BA8" s="118"/>
      <c r="BB8" s="118"/>
      <c r="BC8" s="118"/>
      <c r="BD8" s="118"/>
      <c r="BE8" s="118"/>
      <c r="BF8" s="118"/>
      <c r="BG8" s="118"/>
      <c r="BH8" s="118"/>
      <c r="BI8" s="119"/>
      <c r="BJ8" s="711">
        <v>5000</v>
      </c>
      <c r="BK8" s="712"/>
      <c r="BL8" s="713"/>
      <c r="BM8" s="129" t="s">
        <v>428</v>
      </c>
      <c r="BN8" s="118"/>
      <c r="BO8" s="118"/>
      <c r="BP8" s="118"/>
      <c r="BQ8" s="118"/>
      <c r="BR8" s="118"/>
      <c r="BS8" s="118"/>
      <c r="BT8" s="118"/>
      <c r="BU8" s="118"/>
      <c r="BV8" s="118"/>
      <c r="BW8" s="119"/>
      <c r="BX8" s="711">
        <v>5000</v>
      </c>
      <c r="BY8" s="712"/>
      <c r="BZ8" s="713"/>
      <c r="CA8" s="129" t="s">
        <v>428</v>
      </c>
      <c r="CB8" s="118"/>
      <c r="CC8" s="118"/>
      <c r="CD8" s="118"/>
      <c r="CE8" s="118"/>
      <c r="CF8" s="118"/>
      <c r="CG8" s="118"/>
      <c r="CH8" s="118"/>
      <c r="CI8" s="118"/>
      <c r="CJ8" s="118"/>
      <c r="CK8" s="119"/>
      <c r="CL8" s="711">
        <v>5000</v>
      </c>
      <c r="CM8" s="712"/>
      <c r="CN8" s="713"/>
      <c r="CT8" s="115" t="s">
        <v>442</v>
      </c>
      <c r="CU8" s="115"/>
      <c r="CV8" s="115"/>
      <c r="CW8" s="115"/>
      <c r="CX8" s="115"/>
      <c r="CY8" s="115"/>
      <c r="CZ8" s="115"/>
      <c r="DA8" s="115"/>
      <c r="DB8" s="115"/>
      <c r="DC8" s="115"/>
      <c r="DD8" s="115"/>
      <c r="DE8" s="115"/>
      <c r="DF8" s="115"/>
      <c r="DG8" s="115"/>
      <c r="DH8" s="115"/>
      <c r="DI8" s="115"/>
      <c r="DJ8" s="115"/>
      <c r="DK8" s="115"/>
      <c r="DL8" s="115"/>
      <c r="DM8" s="115"/>
      <c r="DN8" s="115"/>
      <c r="DO8" s="115"/>
      <c r="DP8" s="115"/>
      <c r="DQ8" s="115"/>
      <c r="DR8" s="115"/>
      <c r="DS8" s="115"/>
      <c r="DT8" s="115"/>
      <c r="DU8" s="115"/>
      <c r="DV8" s="115"/>
      <c r="DW8" s="115"/>
      <c r="DX8" s="115"/>
    </row>
    <row r="9" spans="1:131" ht="14.1" customHeight="1">
      <c r="B9" s="1" t="s">
        <v>347</v>
      </c>
      <c r="AG9" s="717" t="s">
        <v>371</v>
      </c>
      <c r="AH9" s="718"/>
      <c r="AI9" s="718"/>
      <c r="AJ9" s="118" t="s">
        <v>382</v>
      </c>
      <c r="AK9" s="118"/>
      <c r="AL9" s="118"/>
      <c r="AM9" s="118"/>
      <c r="AN9" s="118"/>
      <c r="AO9" s="118"/>
      <c r="AP9" s="118"/>
      <c r="AQ9" s="118"/>
      <c r="AR9" s="118"/>
      <c r="AS9" s="118"/>
      <c r="AT9" s="118"/>
      <c r="AU9" s="118"/>
      <c r="AV9" s="118"/>
      <c r="AW9" s="118"/>
      <c r="AX9" s="133"/>
      <c r="AY9" s="129" t="s">
        <v>378</v>
      </c>
      <c r="AZ9" s="118"/>
      <c r="BA9" s="118"/>
      <c r="BB9" s="118"/>
      <c r="BC9" s="118"/>
      <c r="BD9" s="118"/>
      <c r="BE9" s="118"/>
      <c r="BF9" s="118"/>
      <c r="BG9" s="118"/>
      <c r="BH9" s="118"/>
      <c r="BI9" s="119"/>
      <c r="BJ9" s="711">
        <v>4500</v>
      </c>
      <c r="BK9" s="712"/>
      <c r="BL9" s="713"/>
      <c r="BM9" s="129" t="s">
        <v>428</v>
      </c>
      <c r="BN9" s="118"/>
      <c r="BO9" s="118"/>
      <c r="BP9" s="118"/>
      <c r="BQ9" s="118"/>
      <c r="BR9" s="118"/>
      <c r="BS9" s="118"/>
      <c r="BT9" s="118"/>
      <c r="BU9" s="118"/>
      <c r="BV9" s="118"/>
      <c r="BW9" s="119"/>
      <c r="BX9" s="711">
        <v>4500</v>
      </c>
      <c r="BY9" s="712"/>
      <c r="BZ9" s="713"/>
      <c r="CA9" s="129" t="s">
        <v>428</v>
      </c>
      <c r="CB9" s="118"/>
      <c r="CC9" s="118"/>
      <c r="CD9" s="118"/>
      <c r="CE9" s="118"/>
      <c r="CF9" s="118"/>
      <c r="CG9" s="118"/>
      <c r="CH9" s="118"/>
      <c r="CI9" s="118"/>
      <c r="CJ9" s="118"/>
      <c r="CK9" s="119"/>
      <c r="CL9" s="711">
        <v>4500</v>
      </c>
      <c r="CM9" s="712"/>
      <c r="CN9" s="713"/>
      <c r="CT9" s="115" t="s">
        <v>443</v>
      </c>
      <c r="CU9" s="115"/>
      <c r="CV9" s="115"/>
      <c r="CW9" s="115"/>
      <c r="CX9" s="115"/>
      <c r="CY9" s="115"/>
      <c r="CZ9" s="115"/>
      <c r="DA9" s="115"/>
      <c r="DB9" s="115"/>
      <c r="DC9" s="115"/>
      <c r="DD9" s="115"/>
      <c r="DE9" s="115"/>
      <c r="DF9" s="115"/>
      <c r="DG9" s="115"/>
      <c r="DH9" s="115"/>
      <c r="DI9" s="115"/>
      <c r="DJ9" s="115"/>
      <c r="DK9" s="115"/>
      <c r="DL9" s="115"/>
      <c r="DM9" s="115"/>
      <c r="DN9" s="115"/>
      <c r="DO9" s="115"/>
      <c r="DP9" s="115"/>
      <c r="DQ9" s="115"/>
      <c r="DR9" s="115"/>
      <c r="DS9" s="115"/>
      <c r="DT9" s="115"/>
      <c r="DU9" s="115"/>
      <c r="DV9" s="115"/>
      <c r="DW9" s="115"/>
      <c r="DX9" s="115"/>
    </row>
    <row r="10" spans="1:131" ht="14.1" customHeight="1">
      <c r="B10" s="1" t="s">
        <v>348</v>
      </c>
      <c r="AG10" s="717"/>
      <c r="AH10" s="718"/>
      <c r="AI10" s="718"/>
      <c r="AJ10" s="118" t="s">
        <v>383</v>
      </c>
      <c r="AK10" s="118"/>
      <c r="AL10" s="118"/>
      <c r="AM10" s="118"/>
      <c r="AN10" s="118"/>
      <c r="AO10" s="118"/>
      <c r="AP10" s="118"/>
      <c r="AQ10" s="118"/>
      <c r="AR10" s="118"/>
      <c r="AS10" s="118"/>
      <c r="AT10" s="118"/>
      <c r="AU10" s="118"/>
      <c r="AV10" s="118"/>
      <c r="AW10" s="118"/>
      <c r="AX10" s="133"/>
      <c r="AY10" s="129" t="s">
        <v>378</v>
      </c>
      <c r="AZ10" s="118"/>
      <c r="BA10" s="118"/>
      <c r="BB10" s="118"/>
      <c r="BC10" s="118"/>
      <c r="BD10" s="118"/>
      <c r="BE10" s="118"/>
      <c r="BF10" s="118"/>
      <c r="BG10" s="118"/>
      <c r="BH10" s="118"/>
      <c r="BI10" s="119"/>
      <c r="BJ10" s="728">
        <v>8</v>
      </c>
      <c r="BK10" s="729"/>
      <c r="BL10" s="730"/>
      <c r="BM10" s="129" t="s">
        <v>428</v>
      </c>
      <c r="BN10" s="118"/>
      <c r="BO10" s="118"/>
      <c r="BP10" s="118"/>
      <c r="BQ10" s="118"/>
      <c r="BR10" s="118"/>
      <c r="BS10" s="118"/>
      <c r="BT10" s="118"/>
      <c r="BU10" s="118"/>
      <c r="BV10" s="118"/>
      <c r="BW10" s="119"/>
      <c r="BX10" s="728">
        <v>8</v>
      </c>
      <c r="BY10" s="729"/>
      <c r="BZ10" s="730"/>
      <c r="CA10" s="129" t="s">
        <v>428</v>
      </c>
      <c r="CB10" s="118"/>
      <c r="CC10" s="118"/>
      <c r="CD10" s="118"/>
      <c r="CE10" s="118"/>
      <c r="CF10" s="118"/>
      <c r="CG10" s="118"/>
      <c r="CH10" s="118"/>
      <c r="CI10" s="118"/>
      <c r="CJ10" s="118"/>
      <c r="CK10" s="119"/>
      <c r="CL10" s="728">
        <v>8</v>
      </c>
      <c r="CM10" s="729"/>
      <c r="CN10" s="730"/>
      <c r="CT10" s="115" t="s">
        <v>444</v>
      </c>
      <c r="CU10" s="115"/>
      <c r="CV10" s="115"/>
      <c r="CW10" s="115"/>
      <c r="CX10" s="115"/>
      <c r="CY10" s="115"/>
      <c r="CZ10" s="115"/>
      <c r="DA10" s="115"/>
      <c r="DB10" s="115"/>
      <c r="DC10" s="115"/>
      <c r="DD10" s="115"/>
      <c r="DE10" s="115"/>
      <c r="DF10" s="115"/>
      <c r="DG10" s="115"/>
      <c r="DH10" s="115"/>
      <c r="DI10" s="115"/>
      <c r="DJ10" s="115"/>
      <c r="DK10" s="115"/>
      <c r="DL10" s="115"/>
      <c r="DM10" s="115"/>
      <c r="DN10" s="115"/>
      <c r="DO10" s="115"/>
      <c r="DP10" s="115"/>
      <c r="DQ10" s="115"/>
      <c r="DR10" s="115"/>
      <c r="DS10" s="115"/>
      <c r="DT10" s="115"/>
      <c r="DU10" s="115"/>
      <c r="DV10" s="115"/>
      <c r="DW10" s="115"/>
      <c r="DX10" s="115"/>
    </row>
    <row r="11" spans="1:131" ht="14.1" customHeight="1">
      <c r="B11" s="1" t="s">
        <v>349</v>
      </c>
      <c r="AG11" s="717"/>
      <c r="AH11" s="718"/>
      <c r="AI11" s="718"/>
      <c r="AJ11" s="118" t="s">
        <v>384</v>
      </c>
      <c r="AK11" s="118"/>
      <c r="AL11" s="118"/>
      <c r="AM11" s="118"/>
      <c r="AN11" s="118"/>
      <c r="AO11" s="118"/>
      <c r="AP11" s="118"/>
      <c r="AQ11" s="118"/>
      <c r="AR11" s="118"/>
      <c r="AS11" s="118"/>
      <c r="AT11" s="118"/>
      <c r="AU11" s="118"/>
      <c r="AV11" s="118"/>
      <c r="AW11" s="118"/>
      <c r="AX11" s="133"/>
      <c r="AY11" s="129" t="s">
        <v>395</v>
      </c>
      <c r="AZ11" s="118"/>
      <c r="BA11" s="118"/>
      <c r="BB11" s="118"/>
      <c r="BC11" s="118"/>
      <c r="BD11" s="118"/>
      <c r="BE11" s="118"/>
      <c r="BF11" s="118"/>
      <c r="BG11" s="118"/>
      <c r="BH11" s="118"/>
      <c r="BI11" s="119"/>
      <c r="BJ11" s="733"/>
      <c r="BK11" s="734"/>
      <c r="BL11" s="735"/>
      <c r="BM11" s="129" t="s">
        <v>429</v>
      </c>
      <c r="BN11" s="118"/>
      <c r="BO11" s="118"/>
      <c r="BP11" s="118"/>
      <c r="BQ11" s="118"/>
      <c r="BR11" s="118"/>
      <c r="BS11" s="118"/>
      <c r="BT11" s="118"/>
      <c r="BU11" s="118"/>
      <c r="BV11" s="118"/>
      <c r="BW11" s="119"/>
      <c r="BX11" s="711">
        <v>36000</v>
      </c>
      <c r="BY11" s="712"/>
      <c r="BZ11" s="713"/>
      <c r="CA11" s="129" t="s">
        <v>429</v>
      </c>
      <c r="CB11" s="118"/>
      <c r="CC11" s="118"/>
      <c r="CD11" s="118"/>
      <c r="CE11" s="118"/>
      <c r="CF11" s="118"/>
      <c r="CG11" s="118"/>
      <c r="CH11" s="118"/>
      <c r="CI11" s="118"/>
      <c r="CJ11" s="118"/>
      <c r="CK11" s="119"/>
      <c r="CL11" s="733"/>
      <c r="CM11" s="734"/>
      <c r="CN11" s="735"/>
      <c r="CT11" s="115" t="s">
        <v>445</v>
      </c>
      <c r="CU11" s="115"/>
      <c r="CV11" s="115"/>
      <c r="CW11" s="115"/>
      <c r="CX11" s="115"/>
      <c r="CY11" s="115"/>
      <c r="CZ11" s="115"/>
      <c r="DA11" s="115"/>
      <c r="DB11" s="115"/>
      <c r="DC11" s="115"/>
      <c r="DD11" s="115"/>
      <c r="DE11" s="115"/>
      <c r="DF11" s="115"/>
      <c r="DG11" s="115"/>
      <c r="DH11" s="115"/>
      <c r="DI11" s="115"/>
      <c r="DJ11" s="115"/>
      <c r="DK11" s="115"/>
      <c r="DL11" s="115"/>
      <c r="DM11" s="115"/>
      <c r="DN11" s="115"/>
      <c r="DO11" s="115"/>
      <c r="DP11" s="115"/>
      <c r="DQ11" s="115"/>
      <c r="DR11" s="115"/>
      <c r="DS11" s="115"/>
      <c r="DT11" s="115"/>
      <c r="DU11" s="115"/>
      <c r="DV11" s="115"/>
      <c r="DW11" s="115"/>
      <c r="DX11" s="115"/>
    </row>
    <row r="12" spans="1:131" ht="14.1" customHeight="1" thickBot="1">
      <c r="B12" s="1" t="s">
        <v>350</v>
      </c>
      <c r="AG12" s="717"/>
      <c r="AH12" s="718"/>
      <c r="AI12" s="718"/>
      <c r="AJ12" s="118" t="s">
        <v>385</v>
      </c>
      <c r="AK12" s="118"/>
      <c r="AL12" s="118"/>
      <c r="AM12" s="118"/>
      <c r="AN12" s="118"/>
      <c r="AO12" s="118"/>
      <c r="AP12" s="118"/>
      <c r="AQ12" s="118"/>
      <c r="AR12" s="118"/>
      <c r="AS12" s="118"/>
      <c r="AT12" s="118"/>
      <c r="AU12" s="118"/>
      <c r="AV12" s="118"/>
      <c r="AW12" s="118"/>
      <c r="AX12" s="133"/>
      <c r="AY12" s="129" t="s">
        <v>378</v>
      </c>
      <c r="AZ12" s="118"/>
      <c r="BA12" s="118"/>
      <c r="BB12" s="118"/>
      <c r="BC12" s="118"/>
      <c r="BD12" s="118"/>
      <c r="BE12" s="118"/>
      <c r="BF12" s="118"/>
      <c r="BG12" s="118"/>
      <c r="BH12" s="118"/>
      <c r="BI12" s="119"/>
      <c r="BJ12" s="719">
        <v>0.73</v>
      </c>
      <c r="BK12" s="720"/>
      <c r="BL12" s="721"/>
      <c r="BM12" s="129" t="s">
        <v>430</v>
      </c>
      <c r="BN12" s="118"/>
      <c r="BO12" s="123">
        <v>0.03</v>
      </c>
      <c r="BP12" s="118" t="s">
        <v>431</v>
      </c>
      <c r="BQ12" s="118"/>
      <c r="BR12" s="118"/>
      <c r="BS12" s="118"/>
      <c r="BT12" s="118"/>
      <c r="BU12" s="118"/>
      <c r="BV12" s="118"/>
      <c r="BW12" s="119"/>
      <c r="BX12" s="728">
        <v>0.76</v>
      </c>
      <c r="BY12" s="729"/>
      <c r="BZ12" s="730"/>
      <c r="CA12" s="129" t="s">
        <v>430</v>
      </c>
      <c r="CB12" s="118"/>
      <c r="CC12" s="123">
        <v>0.09</v>
      </c>
      <c r="CD12" s="118" t="s">
        <v>431</v>
      </c>
      <c r="CE12" s="118"/>
      <c r="CF12" s="118"/>
      <c r="CG12" s="118"/>
      <c r="CH12" s="118"/>
      <c r="CI12" s="118"/>
      <c r="CJ12" s="118"/>
      <c r="CK12" s="119"/>
      <c r="CL12" s="728">
        <v>0.82</v>
      </c>
      <c r="CM12" s="729"/>
      <c r="CN12" s="730"/>
      <c r="CT12" s="115" t="s">
        <v>446</v>
      </c>
      <c r="CU12" s="115"/>
      <c r="CV12" s="115"/>
      <c r="CW12" s="115"/>
      <c r="CX12" s="115"/>
      <c r="CY12" s="115"/>
      <c r="CZ12" s="115"/>
      <c r="DA12" s="115"/>
      <c r="DB12" s="115"/>
      <c r="DC12" s="115"/>
      <c r="DD12" s="115"/>
      <c r="DE12" s="115"/>
      <c r="DJ12" s="115"/>
      <c r="DK12" s="115"/>
      <c r="DQ12" s="115"/>
      <c r="DR12" s="115"/>
      <c r="DS12" s="115"/>
      <c r="DT12" s="115"/>
      <c r="DU12" s="115"/>
      <c r="DV12" s="115"/>
      <c r="DW12" s="115"/>
      <c r="DX12" s="115"/>
    </row>
    <row r="13" spans="1:131" ht="14.1" customHeight="1" thickBot="1">
      <c r="B13" s="1" t="s">
        <v>351</v>
      </c>
      <c r="AG13" s="717"/>
      <c r="AH13" s="718"/>
      <c r="AI13" s="718"/>
      <c r="AJ13" s="142" t="s">
        <v>386</v>
      </c>
      <c r="AK13" s="142"/>
      <c r="AL13" s="142"/>
      <c r="AM13" s="142"/>
      <c r="AN13" s="142"/>
      <c r="AO13" s="142"/>
      <c r="AP13" s="142"/>
      <c r="AQ13" s="142"/>
      <c r="AR13" s="142"/>
      <c r="AS13" s="142"/>
      <c r="AT13" s="142"/>
      <c r="AU13" s="142"/>
      <c r="AV13" s="142"/>
      <c r="AW13" s="142"/>
      <c r="AX13" s="145"/>
      <c r="AY13" s="146" t="s">
        <v>395</v>
      </c>
      <c r="AZ13" s="147"/>
      <c r="BA13" s="147"/>
      <c r="BB13" s="147"/>
      <c r="BC13" s="147"/>
      <c r="BD13" s="147"/>
      <c r="BE13" s="147"/>
      <c r="BF13" s="147"/>
      <c r="BG13" s="147"/>
      <c r="BH13" s="147"/>
      <c r="BI13" s="147"/>
      <c r="BJ13" s="148" t="s">
        <v>0</v>
      </c>
      <c r="BK13" s="731"/>
      <c r="BL13" s="732"/>
      <c r="BM13" s="146" t="s">
        <v>429</v>
      </c>
      <c r="BN13" s="147"/>
      <c r="BO13" s="147"/>
      <c r="BP13" s="147"/>
      <c r="BQ13" s="147"/>
      <c r="BR13" s="147"/>
      <c r="BS13" s="147"/>
      <c r="BT13" s="147"/>
      <c r="BU13" s="147"/>
      <c r="BV13" s="147"/>
      <c r="BW13" s="149"/>
      <c r="BX13" s="150"/>
      <c r="BY13" s="763"/>
      <c r="BZ13" s="764"/>
      <c r="CA13" s="146" t="s">
        <v>429</v>
      </c>
      <c r="CB13" s="147"/>
      <c r="CC13" s="147"/>
      <c r="CD13" s="147"/>
      <c r="CE13" s="147"/>
      <c r="CF13" s="147"/>
      <c r="CG13" s="147"/>
      <c r="CH13" s="147"/>
      <c r="CI13" s="147"/>
      <c r="CJ13" s="147"/>
      <c r="CK13" s="149"/>
      <c r="CL13" s="150"/>
      <c r="CM13" s="763"/>
      <c r="CN13" s="764"/>
      <c r="CT13" s="115" t="s">
        <v>447</v>
      </c>
      <c r="CU13" s="115"/>
      <c r="CV13" s="115"/>
      <c r="CW13" s="115"/>
      <c r="CX13" s="115"/>
      <c r="CY13" s="115"/>
      <c r="CZ13" s="115"/>
      <c r="DA13" s="115"/>
      <c r="DB13" s="115"/>
      <c r="DD13" s="780">
        <v>5</v>
      </c>
      <c r="DE13" s="780"/>
      <c r="DF13" s="780"/>
      <c r="DG13" s="115" t="s">
        <v>564</v>
      </c>
      <c r="DM13" s="778">
        <v>0.9</v>
      </c>
      <c r="DN13" s="778"/>
      <c r="DO13" s="115" t="s">
        <v>448</v>
      </c>
      <c r="DR13" s="115"/>
      <c r="DS13" s="115"/>
      <c r="DT13" s="115"/>
      <c r="DU13" s="115"/>
      <c r="DV13" s="115"/>
      <c r="DZ13" s="115"/>
      <c r="EA13" s="115"/>
    </row>
    <row r="14" spans="1:131" ht="14.1" customHeight="1">
      <c r="AG14" s="717"/>
      <c r="AH14" s="718"/>
      <c r="AI14" s="718"/>
      <c r="AJ14" s="143"/>
      <c r="AK14" s="143"/>
      <c r="AL14" s="143"/>
      <c r="AM14" s="143"/>
      <c r="AN14" s="143"/>
      <c r="AO14" s="143"/>
      <c r="AP14" s="117" t="s">
        <v>387</v>
      </c>
      <c r="AQ14" s="118"/>
      <c r="AR14" s="118"/>
      <c r="AS14" s="118"/>
      <c r="AT14" s="118"/>
      <c r="AU14" s="118"/>
      <c r="AV14" s="118"/>
      <c r="AW14" s="118"/>
      <c r="AX14" s="133"/>
      <c r="AY14" s="129" t="s">
        <v>396</v>
      </c>
      <c r="AZ14" s="118"/>
      <c r="BA14" s="118"/>
      <c r="BB14" s="118"/>
      <c r="BC14" s="118"/>
      <c r="BD14" s="118"/>
      <c r="BE14" s="118"/>
      <c r="BF14" s="118"/>
      <c r="BG14" s="118"/>
      <c r="BH14" s="118"/>
      <c r="BI14" s="119"/>
      <c r="BJ14" s="722"/>
      <c r="BK14" s="723"/>
      <c r="BL14" s="724"/>
      <c r="BM14" s="129" t="s">
        <v>396</v>
      </c>
      <c r="BN14" s="118"/>
      <c r="BO14" s="118"/>
      <c r="BP14" s="118"/>
      <c r="BQ14" s="118"/>
      <c r="BR14" s="118"/>
      <c r="BS14" s="118"/>
      <c r="BT14" s="118"/>
      <c r="BU14" s="118"/>
      <c r="BV14" s="118"/>
      <c r="BW14" s="119"/>
      <c r="BX14" s="733"/>
      <c r="BY14" s="734"/>
      <c r="BZ14" s="735"/>
      <c r="CA14" s="129" t="s">
        <v>433</v>
      </c>
      <c r="CB14" s="118"/>
      <c r="CC14" s="118"/>
      <c r="CD14" s="118"/>
      <c r="CE14" s="125">
        <v>4</v>
      </c>
      <c r="CF14" s="118"/>
      <c r="CG14" s="118"/>
      <c r="CH14" s="118"/>
      <c r="CI14" s="118"/>
      <c r="CJ14" s="118"/>
      <c r="CK14" s="119"/>
      <c r="CL14" s="733"/>
      <c r="CM14" s="734"/>
      <c r="CN14" s="735"/>
      <c r="CT14" s="115" t="s">
        <v>450</v>
      </c>
      <c r="CU14" s="115"/>
      <c r="CV14" s="115"/>
      <c r="CW14" s="115"/>
      <c r="CX14" s="115"/>
      <c r="CY14" s="115"/>
      <c r="CZ14" s="115"/>
      <c r="DA14" s="115"/>
      <c r="DB14" s="115"/>
      <c r="DC14" s="115"/>
      <c r="DD14" s="115"/>
      <c r="DG14" s="780">
        <v>54</v>
      </c>
      <c r="DH14" s="780"/>
      <c r="DI14" s="780"/>
      <c r="DJ14" s="115" t="s">
        <v>449</v>
      </c>
      <c r="DK14" s="115"/>
      <c r="DL14" s="115"/>
      <c r="DM14" s="115"/>
      <c r="DN14" s="115"/>
      <c r="DO14" s="115"/>
      <c r="DP14" s="115"/>
      <c r="DQ14" s="115"/>
      <c r="DR14" s="115"/>
      <c r="DS14" s="115"/>
      <c r="DT14" s="115"/>
      <c r="DU14" s="115"/>
      <c r="DV14" s="115"/>
      <c r="DW14" s="115"/>
      <c r="DX14" s="115"/>
    </row>
    <row r="15" spans="1:131" ht="14.1" customHeight="1">
      <c r="A15" s="1" t="s">
        <v>352</v>
      </c>
      <c r="AG15" s="717"/>
      <c r="AH15" s="718"/>
      <c r="AI15" s="718"/>
      <c r="AJ15" s="144"/>
      <c r="AK15" s="144"/>
      <c r="AL15" s="144"/>
      <c r="AM15" s="144"/>
      <c r="AN15" s="144"/>
      <c r="AO15" s="144"/>
      <c r="AP15" s="117" t="s">
        <v>388</v>
      </c>
      <c r="AQ15" s="118"/>
      <c r="AR15" s="118"/>
      <c r="AS15" s="118"/>
      <c r="AT15" s="118"/>
      <c r="AU15" s="118"/>
      <c r="AV15" s="118"/>
      <c r="AW15" s="118"/>
      <c r="AX15" s="133"/>
      <c r="AY15" s="129"/>
      <c r="AZ15" s="118"/>
      <c r="BA15" s="118"/>
      <c r="BB15" s="118"/>
      <c r="BC15" s="118"/>
      <c r="BD15" s="118" t="s">
        <v>337</v>
      </c>
      <c r="BE15" s="118"/>
      <c r="BF15" s="118"/>
      <c r="BG15" s="118"/>
      <c r="BH15" s="118"/>
      <c r="BI15" s="119"/>
      <c r="BJ15" s="725" t="s">
        <v>337</v>
      </c>
      <c r="BK15" s="726"/>
      <c r="BL15" s="727"/>
      <c r="BM15" s="129"/>
      <c r="BN15" s="118"/>
      <c r="BO15" s="118"/>
      <c r="BP15" s="118"/>
      <c r="BQ15" s="118"/>
      <c r="BR15" s="118" t="s">
        <v>337</v>
      </c>
      <c r="BS15" s="118"/>
      <c r="BT15" s="118"/>
      <c r="BU15" s="118"/>
      <c r="BV15" s="118"/>
      <c r="BW15" s="119"/>
      <c r="BX15" s="725" t="s">
        <v>337</v>
      </c>
      <c r="BY15" s="726"/>
      <c r="BZ15" s="727"/>
      <c r="CA15" s="129" t="s">
        <v>433</v>
      </c>
      <c r="CB15" s="118"/>
      <c r="CC15" s="118"/>
      <c r="CD15" s="118"/>
      <c r="CE15" s="125">
        <v>6</v>
      </c>
      <c r="CF15" s="118"/>
      <c r="CG15" s="118"/>
      <c r="CH15" s="118"/>
      <c r="CI15" s="118"/>
      <c r="CJ15" s="118"/>
      <c r="CK15" s="119"/>
      <c r="CL15" s="733"/>
      <c r="CM15" s="734"/>
      <c r="CN15" s="735"/>
      <c r="CT15" s="115" t="s">
        <v>451</v>
      </c>
      <c r="CU15" s="115"/>
      <c r="CV15" s="115"/>
      <c r="CW15" s="115"/>
      <c r="CX15" s="778">
        <v>0.2</v>
      </c>
      <c r="CY15" s="778"/>
      <c r="CZ15" s="115" t="s">
        <v>565</v>
      </c>
      <c r="DA15" s="115"/>
      <c r="DB15" s="115"/>
      <c r="DC15" s="115"/>
      <c r="DD15" s="115"/>
      <c r="DE15" s="115"/>
      <c r="DF15" s="115"/>
      <c r="DG15" s="115"/>
      <c r="DH15" s="115"/>
      <c r="DI15" s="115"/>
      <c r="DJ15" s="115"/>
      <c r="DL15" s="155" t="s">
        <v>28</v>
      </c>
      <c r="DM15" s="390"/>
      <c r="DN15" s="779"/>
      <c r="DO15" s="115" t="s">
        <v>452</v>
      </c>
      <c r="DP15" s="115"/>
      <c r="DQ15" s="115"/>
      <c r="DR15" s="115"/>
      <c r="DS15" s="115"/>
      <c r="DT15" s="115"/>
      <c r="DU15" s="115"/>
      <c r="DV15" s="115"/>
      <c r="DW15" s="115"/>
      <c r="DX15" s="115"/>
    </row>
    <row r="16" spans="1:131" ht="14.1" customHeight="1" thickBot="1">
      <c r="B16" s="1" t="s">
        <v>353</v>
      </c>
      <c r="AG16" s="717"/>
      <c r="AH16" s="718"/>
      <c r="AI16" s="718"/>
      <c r="AJ16" s="117" t="s">
        <v>390</v>
      </c>
      <c r="AK16" s="118"/>
      <c r="AL16" s="118"/>
      <c r="AM16" s="118"/>
      <c r="AN16" s="118"/>
      <c r="AO16" s="118"/>
      <c r="AP16" s="118"/>
      <c r="AQ16" s="118"/>
      <c r="AR16" s="118"/>
      <c r="AS16" s="118"/>
      <c r="AT16" s="118"/>
      <c r="AU16" s="118"/>
      <c r="AV16" s="118"/>
      <c r="AW16" s="118"/>
      <c r="AX16" s="133"/>
      <c r="AY16" s="129" t="s">
        <v>378</v>
      </c>
      <c r="AZ16" s="118"/>
      <c r="BA16" s="118"/>
      <c r="BB16" s="118"/>
      <c r="BC16" s="118"/>
      <c r="BD16" s="118"/>
      <c r="BE16" s="118"/>
      <c r="BF16" s="118"/>
      <c r="BG16" s="118"/>
      <c r="BH16" s="118"/>
      <c r="BI16" s="119"/>
      <c r="BJ16" s="728">
        <v>1.2</v>
      </c>
      <c r="BK16" s="729"/>
      <c r="BL16" s="730"/>
      <c r="BM16" s="129" t="s">
        <v>428</v>
      </c>
      <c r="BN16" s="118"/>
      <c r="BO16" s="118"/>
      <c r="BP16" s="118"/>
      <c r="BQ16" s="118"/>
      <c r="BR16" s="118"/>
      <c r="BS16" s="118"/>
      <c r="BT16" s="118"/>
      <c r="BU16" s="118"/>
      <c r="BV16" s="118"/>
      <c r="BW16" s="119"/>
      <c r="BX16" s="728">
        <v>1.2</v>
      </c>
      <c r="BY16" s="729"/>
      <c r="BZ16" s="730"/>
      <c r="CA16" s="129" t="s">
        <v>430</v>
      </c>
      <c r="CB16" s="118"/>
      <c r="CC16" s="762">
        <v>0.2</v>
      </c>
      <c r="CD16" s="762"/>
      <c r="CE16" s="118" t="s">
        <v>431</v>
      </c>
      <c r="CF16" s="118"/>
      <c r="CG16" s="118"/>
      <c r="CH16" s="118"/>
      <c r="CI16" s="118"/>
      <c r="CJ16" s="118"/>
      <c r="CK16" s="119"/>
      <c r="CL16" s="719">
        <v>1.4</v>
      </c>
      <c r="CM16" s="720"/>
      <c r="CN16" s="721"/>
      <c r="CT16" s="115" t="s">
        <v>453</v>
      </c>
      <c r="CU16" s="115"/>
      <c r="CV16" s="115"/>
      <c r="CW16" s="115"/>
      <c r="CX16" s="115"/>
      <c r="CY16" s="115"/>
      <c r="CZ16" s="115"/>
      <c r="DA16" s="115"/>
      <c r="DB16" s="115"/>
      <c r="DC16" s="115"/>
      <c r="DD16" s="115"/>
      <c r="DE16" s="115"/>
      <c r="DF16" s="115"/>
      <c r="DG16" s="115"/>
      <c r="DH16" s="115"/>
      <c r="DI16" s="115"/>
      <c r="DJ16" s="115"/>
      <c r="DK16" s="115"/>
      <c r="DL16" s="115"/>
      <c r="DM16" s="115"/>
      <c r="DN16" s="115"/>
      <c r="DO16" s="115"/>
      <c r="DP16" s="115"/>
      <c r="DQ16" s="115"/>
      <c r="DR16" s="115"/>
      <c r="DS16" s="115"/>
      <c r="DT16" s="115"/>
      <c r="DX16" s="115"/>
    </row>
    <row r="17" spans="1:128" ht="14.1" customHeight="1" thickBot="1">
      <c r="B17" s="1" t="s">
        <v>354</v>
      </c>
      <c r="AG17" s="742"/>
      <c r="AH17" s="743"/>
      <c r="AI17" s="743"/>
      <c r="AJ17" s="134" t="s">
        <v>389</v>
      </c>
      <c r="AK17" s="131"/>
      <c r="AL17" s="131"/>
      <c r="AM17" s="131"/>
      <c r="AN17" s="131"/>
      <c r="AO17" s="131"/>
      <c r="AP17" s="131"/>
      <c r="AQ17" s="131"/>
      <c r="AR17" s="131"/>
      <c r="AS17" s="131"/>
      <c r="AT17" s="131"/>
      <c r="AU17" s="131"/>
      <c r="AV17" s="131"/>
      <c r="AW17" s="131"/>
      <c r="AX17" s="135"/>
      <c r="AY17" s="130" t="s">
        <v>395</v>
      </c>
      <c r="AZ17" s="131"/>
      <c r="BA17" s="131"/>
      <c r="BB17" s="131"/>
      <c r="BC17" s="131"/>
      <c r="BD17" s="131"/>
      <c r="BE17" s="131"/>
      <c r="BF17" s="131"/>
      <c r="BG17" s="131"/>
      <c r="BH17" s="131"/>
      <c r="BI17" s="132"/>
      <c r="BJ17" s="714"/>
      <c r="BK17" s="715"/>
      <c r="BL17" s="716"/>
      <c r="BM17" s="130" t="s">
        <v>429</v>
      </c>
      <c r="BN17" s="131"/>
      <c r="BO17" s="131"/>
      <c r="BP17" s="131"/>
      <c r="BQ17" s="131"/>
      <c r="BR17" s="131"/>
      <c r="BS17" s="131"/>
      <c r="BT17" s="131"/>
      <c r="BU17" s="131"/>
      <c r="BV17" s="131"/>
      <c r="BW17" s="132"/>
      <c r="BX17" s="714"/>
      <c r="BY17" s="715"/>
      <c r="BZ17" s="716"/>
      <c r="CA17" s="130" t="s">
        <v>429</v>
      </c>
      <c r="CB17" s="131"/>
      <c r="CC17" s="131"/>
      <c r="CD17" s="131"/>
      <c r="CE17" s="131"/>
      <c r="CF17" s="131"/>
      <c r="CG17" s="131"/>
      <c r="CH17" s="131"/>
      <c r="CI17" s="131"/>
      <c r="CJ17" s="131"/>
      <c r="CK17" s="131"/>
      <c r="CL17" s="127" t="s">
        <v>6</v>
      </c>
      <c r="CM17" s="765"/>
      <c r="CN17" s="766"/>
      <c r="CT17" s="115" t="s">
        <v>566</v>
      </c>
      <c r="CU17" s="115"/>
      <c r="CV17" s="115"/>
      <c r="CW17" s="115"/>
      <c r="CX17" s="115"/>
      <c r="CY17" s="115"/>
      <c r="CZ17" s="115"/>
      <c r="DA17" s="115"/>
      <c r="DB17" s="115"/>
      <c r="DC17" s="115"/>
      <c r="DD17" s="115"/>
      <c r="DE17" s="115"/>
      <c r="DF17" s="115"/>
      <c r="DG17" s="115"/>
      <c r="DH17" s="115"/>
      <c r="DI17" s="115"/>
      <c r="DJ17" s="115"/>
      <c r="DK17" s="780">
        <v>7</v>
      </c>
      <c r="DL17" s="780"/>
      <c r="DM17" s="780"/>
      <c r="DN17" s="115" t="s">
        <v>454</v>
      </c>
      <c r="DP17" s="115"/>
      <c r="DQ17" s="115"/>
      <c r="DR17" s="115"/>
      <c r="DS17" s="115"/>
      <c r="DT17" s="115"/>
      <c r="DU17" s="115"/>
      <c r="DV17" s="115"/>
      <c r="DW17" s="115"/>
      <c r="DX17" s="115"/>
    </row>
    <row r="18" spans="1:128" ht="14.1" customHeight="1">
      <c r="B18" s="1" t="s">
        <v>355</v>
      </c>
      <c r="CT18" s="115" t="s">
        <v>455</v>
      </c>
      <c r="CU18" s="115"/>
      <c r="CV18" s="115"/>
      <c r="CW18" s="115"/>
      <c r="CX18" s="778">
        <v>0.95</v>
      </c>
      <c r="CY18" s="778"/>
      <c r="CZ18" s="115" t="s">
        <v>456</v>
      </c>
      <c r="DA18" s="115"/>
      <c r="DB18" s="115"/>
      <c r="DC18" s="115"/>
      <c r="DD18" s="115"/>
      <c r="DE18" s="115"/>
      <c r="DF18" s="115"/>
      <c r="DG18" s="115"/>
      <c r="DH18" s="115"/>
      <c r="DI18" s="115"/>
      <c r="DJ18" s="115"/>
      <c r="DN18" s="115"/>
      <c r="DO18" s="155" t="s">
        <v>41</v>
      </c>
      <c r="DP18" s="390"/>
      <c r="DQ18" s="779"/>
      <c r="DR18" s="115"/>
      <c r="DS18" s="115"/>
      <c r="DT18" s="115"/>
      <c r="DU18" s="115"/>
      <c r="DV18" s="115"/>
      <c r="DW18" s="115"/>
      <c r="DX18" s="115"/>
    </row>
    <row r="19" spans="1:128" ht="14.1" customHeight="1" thickBot="1">
      <c r="B19" s="1" t="s">
        <v>356</v>
      </c>
      <c r="AG19" s="116" t="s">
        <v>372</v>
      </c>
      <c r="CT19" s="115" t="s">
        <v>457</v>
      </c>
      <c r="CU19" s="115"/>
      <c r="CV19" s="115"/>
      <c r="CW19" s="115"/>
      <c r="CX19" s="115"/>
      <c r="CY19" s="115"/>
      <c r="CZ19" s="115"/>
      <c r="DA19" s="115"/>
      <c r="DB19" s="115"/>
      <c r="DC19" s="115"/>
      <c r="DD19" s="115"/>
      <c r="DE19" s="115"/>
      <c r="DI19" s="115"/>
      <c r="DJ19" s="115"/>
      <c r="DK19" s="115"/>
      <c r="DL19" s="115"/>
      <c r="DM19" s="115"/>
      <c r="DN19" s="115"/>
      <c r="DO19" s="781">
        <v>0.3</v>
      </c>
      <c r="DP19" s="781"/>
      <c r="DQ19" s="115" t="s">
        <v>458</v>
      </c>
      <c r="DR19" s="115"/>
      <c r="DS19" s="115"/>
      <c r="DT19" s="115"/>
      <c r="DU19" s="115"/>
      <c r="DV19" s="115"/>
      <c r="DW19" s="115"/>
      <c r="DX19" s="115"/>
    </row>
    <row r="20" spans="1:128" ht="14.1" customHeight="1">
      <c r="B20" s="1" t="s">
        <v>357</v>
      </c>
      <c r="AG20" s="703"/>
      <c r="AH20" s="702"/>
      <c r="AI20" s="702"/>
      <c r="AJ20" s="702"/>
      <c r="AK20" s="702"/>
      <c r="AL20" s="702"/>
      <c r="AM20" s="702"/>
      <c r="AN20" s="702"/>
      <c r="AO20" s="702"/>
      <c r="AP20" s="702"/>
      <c r="AQ20" s="702"/>
      <c r="AR20" s="702"/>
      <c r="AS20" s="702"/>
      <c r="AT20" s="702"/>
      <c r="AU20" s="702"/>
      <c r="AV20" s="702"/>
      <c r="AW20" s="702"/>
      <c r="AX20" s="704"/>
      <c r="AY20" s="703" t="s">
        <v>408</v>
      </c>
      <c r="AZ20" s="702"/>
      <c r="BA20" s="702"/>
      <c r="BB20" s="702"/>
      <c r="BC20" s="702"/>
      <c r="BD20" s="702"/>
      <c r="BE20" s="702"/>
      <c r="BF20" s="702"/>
      <c r="BG20" s="702"/>
      <c r="BH20" s="702"/>
      <c r="BI20" s="702"/>
      <c r="BJ20" s="702"/>
      <c r="BK20" s="702"/>
      <c r="BL20" s="704"/>
      <c r="BM20" s="703" t="s">
        <v>427</v>
      </c>
      <c r="BN20" s="702"/>
      <c r="BO20" s="702"/>
      <c r="BP20" s="702"/>
      <c r="BQ20" s="702"/>
      <c r="BR20" s="702"/>
      <c r="BS20" s="702"/>
      <c r="BT20" s="702"/>
      <c r="BU20" s="702"/>
      <c r="BV20" s="702"/>
      <c r="BW20" s="702"/>
      <c r="BX20" s="702"/>
      <c r="BY20" s="702"/>
      <c r="BZ20" s="704"/>
      <c r="CA20" s="703" t="s">
        <v>432</v>
      </c>
      <c r="CB20" s="702"/>
      <c r="CC20" s="702"/>
      <c r="CD20" s="702"/>
      <c r="CE20" s="702"/>
      <c r="CF20" s="702"/>
      <c r="CG20" s="702"/>
      <c r="CH20" s="702"/>
      <c r="CI20" s="702"/>
      <c r="CJ20" s="702"/>
      <c r="CK20" s="702"/>
      <c r="CL20" s="702"/>
      <c r="CM20" s="702"/>
      <c r="CN20" s="704"/>
      <c r="CT20" s="115" t="s">
        <v>459</v>
      </c>
      <c r="CU20" s="115"/>
      <c r="CV20" s="115"/>
      <c r="CW20" s="115"/>
      <c r="CX20" s="115"/>
      <c r="CY20" s="115"/>
      <c r="CZ20" s="115"/>
      <c r="DA20" s="115"/>
      <c r="DB20" s="115"/>
      <c r="DC20" s="155" t="s">
        <v>29</v>
      </c>
      <c r="DD20" s="390"/>
      <c r="DE20" s="779"/>
      <c r="DF20" s="115" t="s">
        <v>460</v>
      </c>
      <c r="DG20" s="115"/>
      <c r="DH20" s="115"/>
      <c r="DI20" s="115"/>
      <c r="DJ20" s="115"/>
      <c r="DK20" s="115"/>
      <c r="DL20" s="115"/>
      <c r="DM20" s="115"/>
      <c r="DN20" s="115"/>
      <c r="DO20" s="115"/>
      <c r="DP20" s="115"/>
      <c r="DQ20" s="115"/>
      <c r="DR20" s="115"/>
      <c r="DS20" s="115"/>
      <c r="DT20" s="115"/>
      <c r="DU20" s="115"/>
      <c r="DV20" s="115"/>
      <c r="DW20" s="115"/>
      <c r="DX20" s="115"/>
    </row>
    <row r="21" spans="1:128" ht="14.1" customHeight="1">
      <c r="B21" s="1" t="s">
        <v>358</v>
      </c>
      <c r="AG21" s="705"/>
      <c r="AH21" s="706"/>
      <c r="AI21" s="706"/>
      <c r="AJ21" s="706"/>
      <c r="AK21" s="706"/>
      <c r="AL21" s="706"/>
      <c r="AM21" s="706"/>
      <c r="AN21" s="706"/>
      <c r="AO21" s="706"/>
      <c r="AP21" s="706"/>
      <c r="AQ21" s="706"/>
      <c r="AR21" s="706"/>
      <c r="AS21" s="706"/>
      <c r="AT21" s="706"/>
      <c r="AU21" s="706"/>
      <c r="AV21" s="706"/>
      <c r="AW21" s="706"/>
      <c r="AX21" s="707"/>
      <c r="AY21" s="717" t="s">
        <v>407</v>
      </c>
      <c r="AZ21" s="718"/>
      <c r="BA21" s="718"/>
      <c r="BB21" s="718"/>
      <c r="BC21" s="718"/>
      <c r="BD21" s="718"/>
      <c r="BE21" s="718"/>
      <c r="BF21" s="718"/>
      <c r="BG21" s="718"/>
      <c r="BH21" s="718"/>
      <c r="BI21" s="718"/>
      <c r="BJ21" s="122"/>
      <c r="BK21" s="122"/>
      <c r="BL21" s="128"/>
      <c r="BM21" s="717" t="s">
        <v>407</v>
      </c>
      <c r="BN21" s="718"/>
      <c r="BO21" s="718"/>
      <c r="BP21" s="718"/>
      <c r="BQ21" s="718"/>
      <c r="BR21" s="718"/>
      <c r="BS21" s="718"/>
      <c r="BT21" s="718"/>
      <c r="BU21" s="718"/>
      <c r="BV21" s="718"/>
      <c r="BW21" s="718"/>
      <c r="BX21" s="122"/>
      <c r="BY21" s="122"/>
      <c r="BZ21" s="128"/>
      <c r="CA21" s="717" t="s">
        <v>407</v>
      </c>
      <c r="CB21" s="718"/>
      <c r="CC21" s="718"/>
      <c r="CD21" s="718"/>
      <c r="CE21" s="718"/>
      <c r="CF21" s="718"/>
      <c r="CG21" s="718"/>
      <c r="CH21" s="718"/>
      <c r="CI21" s="718"/>
      <c r="CJ21" s="718"/>
      <c r="CK21" s="718"/>
      <c r="CL21" s="122"/>
      <c r="CM21" s="122"/>
      <c r="CN21" s="128"/>
      <c r="CT21" s="115" t="s">
        <v>461</v>
      </c>
      <c r="CU21" s="115"/>
      <c r="CV21" s="115"/>
      <c r="CW21" s="115"/>
      <c r="CX21" s="115"/>
      <c r="CY21" s="115"/>
      <c r="CZ21" s="115"/>
      <c r="DA21" s="115"/>
      <c r="DB21" s="115"/>
      <c r="DC21" s="115"/>
      <c r="DD21" s="115"/>
      <c r="DE21" s="115"/>
      <c r="DF21" s="115"/>
      <c r="DG21" s="115"/>
      <c r="DH21" s="115"/>
      <c r="DI21" s="115"/>
      <c r="DJ21" s="155" t="s">
        <v>40</v>
      </c>
      <c r="DK21" s="390"/>
      <c r="DL21" s="779"/>
      <c r="DM21" s="115" t="s">
        <v>462</v>
      </c>
      <c r="DN21" s="115"/>
      <c r="DO21" s="115"/>
      <c r="DP21" s="115"/>
      <c r="DQ21" s="115"/>
      <c r="DR21" s="115"/>
      <c r="DS21" s="115"/>
      <c r="DT21" s="115"/>
      <c r="DU21" s="115"/>
      <c r="DV21" s="115"/>
      <c r="DW21" s="115"/>
      <c r="DX21" s="115"/>
    </row>
    <row r="22" spans="1:128" ht="14.1" customHeight="1">
      <c r="AG22" s="744" t="s">
        <v>391</v>
      </c>
      <c r="AH22" s="745"/>
      <c r="AI22" s="745"/>
      <c r="AJ22" s="117" t="s">
        <v>392</v>
      </c>
      <c r="AK22" s="118"/>
      <c r="AL22" s="118"/>
      <c r="AM22" s="118"/>
      <c r="AN22" s="118"/>
      <c r="AO22" s="118"/>
      <c r="AP22" s="118"/>
      <c r="AQ22" s="118"/>
      <c r="AR22" s="118"/>
      <c r="AS22" s="118"/>
      <c r="AT22" s="118"/>
      <c r="AU22" s="118"/>
      <c r="AV22" s="118"/>
      <c r="AW22" s="118"/>
      <c r="AX22" s="133"/>
      <c r="AY22" s="129" t="s">
        <v>378</v>
      </c>
      <c r="AZ22" s="118"/>
      <c r="BA22" s="118"/>
      <c r="BB22" s="118"/>
      <c r="BC22" s="118"/>
      <c r="BD22" s="118"/>
      <c r="BE22" s="118"/>
      <c r="BF22" s="118"/>
      <c r="BG22" s="118"/>
      <c r="BH22" s="118"/>
      <c r="BI22" s="119"/>
      <c r="BJ22" s="711">
        <v>10000</v>
      </c>
      <c r="BK22" s="712"/>
      <c r="BL22" s="713"/>
      <c r="BM22" s="129" t="s">
        <v>430</v>
      </c>
      <c r="BN22" s="118"/>
      <c r="BO22" s="762">
        <v>0.1</v>
      </c>
      <c r="BP22" s="762"/>
      <c r="BQ22" s="118" t="s">
        <v>431</v>
      </c>
      <c r="BR22" s="118"/>
      <c r="BS22" s="118"/>
      <c r="BT22" s="118"/>
      <c r="BU22" s="118"/>
      <c r="BV22" s="118"/>
      <c r="BW22" s="119"/>
      <c r="BX22" s="733"/>
      <c r="BY22" s="734"/>
      <c r="BZ22" s="735"/>
      <c r="CA22" s="129" t="s">
        <v>430</v>
      </c>
      <c r="CB22" s="118"/>
      <c r="CC22" s="762">
        <v>0.1</v>
      </c>
      <c r="CD22" s="762"/>
      <c r="CE22" s="118" t="s">
        <v>431</v>
      </c>
      <c r="CF22" s="118"/>
      <c r="CG22" s="118"/>
      <c r="CH22" s="118"/>
      <c r="CI22" s="118"/>
      <c r="CJ22" s="118"/>
      <c r="CK22" s="119"/>
      <c r="CL22" s="733"/>
      <c r="CM22" s="734"/>
      <c r="CN22" s="735"/>
      <c r="CT22" s="115" t="s">
        <v>463</v>
      </c>
      <c r="CU22" s="115"/>
      <c r="CV22" s="115"/>
      <c r="CW22" s="115"/>
      <c r="CX22" s="115"/>
      <c r="CY22" s="115"/>
      <c r="CZ22" s="115"/>
      <c r="DA22" s="115"/>
      <c r="DB22" s="115"/>
      <c r="DC22" s="115"/>
      <c r="DD22" s="115"/>
      <c r="DE22" s="115"/>
      <c r="DF22" s="115"/>
      <c r="DG22" s="115"/>
      <c r="DH22" s="115"/>
      <c r="DI22" s="115"/>
      <c r="DJ22" s="115"/>
      <c r="DK22" s="115"/>
      <c r="DL22" s="115"/>
      <c r="DM22" s="115"/>
      <c r="DN22" s="115"/>
      <c r="DO22" s="115"/>
      <c r="DP22" s="115"/>
      <c r="DQ22" s="115"/>
      <c r="DR22" s="115"/>
      <c r="DS22" s="115"/>
      <c r="DT22" s="115"/>
      <c r="DU22" s="115"/>
      <c r="DV22" s="115"/>
      <c r="DW22" s="115"/>
      <c r="DX22" s="115"/>
    </row>
    <row r="23" spans="1:128" ht="14.1" customHeight="1" thickBot="1">
      <c r="A23" s="1" t="s">
        <v>359</v>
      </c>
      <c r="AG23" s="746"/>
      <c r="AH23" s="747"/>
      <c r="AI23" s="747"/>
      <c r="AJ23" s="117" t="s">
        <v>393</v>
      </c>
      <c r="AK23" s="118"/>
      <c r="AL23" s="118"/>
      <c r="AM23" s="118"/>
      <c r="AN23" s="118"/>
      <c r="AO23" s="118"/>
      <c r="AP23" s="118"/>
      <c r="AQ23" s="118"/>
      <c r="AR23" s="118"/>
      <c r="AS23" s="118"/>
      <c r="AT23" s="118"/>
      <c r="AU23" s="118"/>
      <c r="AV23" s="118"/>
      <c r="AW23" s="118"/>
      <c r="AX23" s="133"/>
      <c r="AY23" s="129" t="s">
        <v>378</v>
      </c>
      <c r="AZ23" s="118"/>
      <c r="BA23" s="118"/>
      <c r="BB23" s="118"/>
      <c r="BC23" s="118"/>
      <c r="BD23" s="118"/>
      <c r="BE23" s="118"/>
      <c r="BF23" s="118"/>
      <c r="BG23" s="118"/>
      <c r="BH23" s="118"/>
      <c r="BI23" s="119"/>
      <c r="BJ23" s="711">
        <v>1000</v>
      </c>
      <c r="BK23" s="712"/>
      <c r="BL23" s="713"/>
      <c r="BM23" s="129" t="s">
        <v>430</v>
      </c>
      <c r="BN23" s="118"/>
      <c r="BO23" s="762">
        <v>0.1</v>
      </c>
      <c r="BP23" s="762"/>
      <c r="BQ23" s="118" t="s">
        <v>431</v>
      </c>
      <c r="BR23" s="118"/>
      <c r="BS23" s="118"/>
      <c r="BT23" s="118"/>
      <c r="BU23" s="118"/>
      <c r="BV23" s="118"/>
      <c r="BW23" s="119"/>
      <c r="BX23" s="755"/>
      <c r="BY23" s="756"/>
      <c r="BZ23" s="757"/>
      <c r="CA23" s="129" t="s">
        <v>430</v>
      </c>
      <c r="CB23" s="118"/>
      <c r="CC23" s="762">
        <v>0.1</v>
      </c>
      <c r="CD23" s="762"/>
      <c r="CE23" s="118" t="s">
        <v>431</v>
      </c>
      <c r="CF23" s="118"/>
      <c r="CG23" s="118"/>
      <c r="CH23" s="118"/>
      <c r="CI23" s="118"/>
      <c r="CJ23" s="118"/>
      <c r="CK23" s="119"/>
      <c r="CL23" s="733"/>
      <c r="CM23" s="734"/>
      <c r="CN23" s="735"/>
      <c r="CT23" s="115" t="s">
        <v>464</v>
      </c>
      <c r="CU23" s="115"/>
      <c r="CV23" s="115"/>
      <c r="CW23" s="115"/>
      <c r="CX23" s="115"/>
      <c r="CY23" s="115"/>
      <c r="CZ23" s="115"/>
      <c r="DA23" s="115"/>
      <c r="DB23" s="115"/>
      <c r="DC23" s="115"/>
      <c r="DD23" s="115"/>
      <c r="DE23" s="115"/>
      <c r="DF23" s="115"/>
      <c r="DG23" s="115"/>
      <c r="DH23" s="115"/>
      <c r="DI23" s="115"/>
      <c r="DJ23" s="115"/>
      <c r="DK23" s="115"/>
      <c r="DL23" s="115"/>
      <c r="DM23" s="115"/>
      <c r="DN23" s="115"/>
      <c r="DO23" s="115"/>
      <c r="DP23" s="115"/>
      <c r="DQ23" s="115"/>
      <c r="DR23" s="115"/>
      <c r="DS23" s="115"/>
      <c r="DT23" s="115"/>
      <c r="DU23" s="115"/>
      <c r="DV23" s="115"/>
      <c r="DW23" s="115"/>
      <c r="DX23" s="115"/>
    </row>
    <row r="24" spans="1:128" ht="14.1" customHeight="1" thickBot="1">
      <c r="B24" s="1" t="s">
        <v>360</v>
      </c>
      <c r="AG24" s="748"/>
      <c r="AH24" s="749"/>
      <c r="AI24" s="749"/>
      <c r="AJ24" s="136" t="s">
        <v>394</v>
      </c>
      <c r="AK24" s="136"/>
      <c r="AL24" s="136"/>
      <c r="AM24" s="136"/>
      <c r="AN24" s="136"/>
      <c r="AO24" s="136"/>
      <c r="AP24" s="136"/>
      <c r="AQ24" s="136"/>
      <c r="AR24" s="136"/>
      <c r="AS24" s="136"/>
      <c r="AT24" s="136"/>
      <c r="AU24" s="136"/>
      <c r="AV24" s="136"/>
      <c r="AW24" s="136"/>
      <c r="AX24" s="137"/>
      <c r="AY24" s="130" t="s">
        <v>395</v>
      </c>
      <c r="AZ24" s="131"/>
      <c r="BA24" s="131"/>
      <c r="BB24" s="131"/>
      <c r="BC24" s="131"/>
      <c r="BD24" s="131"/>
      <c r="BE24" s="131"/>
      <c r="BF24" s="131"/>
      <c r="BG24" s="131"/>
      <c r="BH24" s="131"/>
      <c r="BI24" s="132"/>
      <c r="BJ24" s="714"/>
      <c r="BK24" s="715"/>
      <c r="BL24" s="716"/>
      <c r="BM24" s="130" t="s">
        <v>395</v>
      </c>
      <c r="BN24" s="131"/>
      <c r="BO24" s="131"/>
      <c r="BP24" s="131"/>
      <c r="BQ24" s="131"/>
      <c r="BR24" s="131"/>
      <c r="BS24" s="131"/>
      <c r="BT24" s="131"/>
      <c r="BU24" s="131"/>
      <c r="BV24" s="131"/>
      <c r="BW24" s="131"/>
      <c r="BX24" s="127" t="s">
        <v>2</v>
      </c>
      <c r="BY24" s="765"/>
      <c r="BZ24" s="766"/>
      <c r="CA24" s="130" t="s">
        <v>395</v>
      </c>
      <c r="CB24" s="131"/>
      <c r="CC24" s="131"/>
      <c r="CD24" s="131"/>
      <c r="CE24" s="131"/>
      <c r="CF24" s="131"/>
      <c r="CG24" s="131"/>
      <c r="CH24" s="131"/>
      <c r="CI24" s="131"/>
      <c r="CJ24" s="131"/>
      <c r="CK24" s="132"/>
      <c r="CL24" s="138"/>
      <c r="CM24" s="767"/>
      <c r="CN24" s="768"/>
      <c r="CT24" s="115" t="s">
        <v>465</v>
      </c>
      <c r="CU24" s="115"/>
      <c r="CV24" s="115"/>
      <c r="CW24" s="115"/>
      <c r="CX24" s="155" t="s">
        <v>466</v>
      </c>
      <c r="CY24" s="156"/>
      <c r="CZ24" s="156"/>
      <c r="DA24" s="156"/>
      <c r="DB24" s="156"/>
      <c r="DC24" s="156"/>
      <c r="DD24" s="156"/>
      <c r="DE24" s="156"/>
      <c r="DF24" s="156"/>
      <c r="DG24" s="156"/>
      <c r="DH24" s="156"/>
      <c r="DI24" s="156"/>
      <c r="DJ24" s="157"/>
      <c r="DK24" s="115"/>
      <c r="DL24" s="115"/>
      <c r="DM24" s="115"/>
      <c r="DN24" s="115"/>
      <c r="DO24" s="115"/>
      <c r="DP24" s="115"/>
      <c r="DQ24" s="115"/>
      <c r="DR24" s="115"/>
      <c r="DS24" s="115"/>
      <c r="DT24" s="115"/>
      <c r="DU24" s="115"/>
      <c r="DV24" s="115"/>
      <c r="DW24" s="115"/>
      <c r="DX24" s="115"/>
    </row>
    <row r="25" spans="1:128" ht="14.1" customHeight="1">
      <c r="B25" s="1" t="s">
        <v>361</v>
      </c>
      <c r="CT25" s="115"/>
      <c r="CU25" s="115"/>
      <c r="CV25" s="115"/>
      <c r="CW25" s="115"/>
      <c r="CX25" s="115"/>
      <c r="CY25" s="115"/>
      <c r="CZ25" s="115"/>
      <c r="DA25" s="115"/>
      <c r="DB25" s="115"/>
      <c r="DC25" s="115"/>
      <c r="DD25" s="115"/>
      <c r="DE25" s="115"/>
      <c r="DF25" s="115"/>
      <c r="DG25" s="115"/>
      <c r="DH25" s="115"/>
      <c r="DI25" s="115"/>
      <c r="DJ25" s="115"/>
      <c r="DK25" s="115"/>
      <c r="DL25" s="115"/>
      <c r="DM25" s="115"/>
      <c r="DN25" s="115"/>
      <c r="DO25" s="115"/>
      <c r="DP25" s="115"/>
      <c r="DQ25" s="115"/>
      <c r="DR25" s="115"/>
      <c r="DS25" s="115"/>
      <c r="DT25" s="115"/>
      <c r="DU25" s="115"/>
      <c r="DV25" s="115"/>
      <c r="DW25" s="115"/>
      <c r="DX25" s="115"/>
    </row>
    <row r="26" spans="1:128" ht="14.1" customHeight="1" thickBot="1">
      <c r="B26" s="1" t="s">
        <v>362</v>
      </c>
      <c r="J26" s="2"/>
      <c r="K26" s="3"/>
      <c r="L26" s="28"/>
      <c r="M26" s="1" t="s">
        <v>363</v>
      </c>
      <c r="AG26" s="116" t="s">
        <v>373</v>
      </c>
      <c r="CT26" s="115" t="s">
        <v>467</v>
      </c>
      <c r="CU26" s="115"/>
      <c r="CV26" s="115"/>
      <c r="CW26" s="115"/>
      <c r="CX26" s="115"/>
      <c r="CY26" s="115"/>
      <c r="CZ26" s="115"/>
      <c r="DA26" s="115"/>
      <c r="DB26" s="115"/>
      <c r="DC26" s="115"/>
      <c r="DD26" s="115"/>
      <c r="DE26" s="115"/>
      <c r="DF26" s="115"/>
      <c r="DG26" s="115"/>
      <c r="DH26" s="115"/>
      <c r="DI26" s="115"/>
      <c r="DJ26" s="115"/>
      <c r="DK26" s="115"/>
      <c r="DL26" s="115"/>
      <c r="DM26" s="115"/>
      <c r="DN26" s="115"/>
      <c r="DO26" s="115"/>
      <c r="DP26" s="115"/>
      <c r="DQ26" s="115"/>
      <c r="DR26" s="115"/>
      <c r="DS26" s="115"/>
      <c r="DT26" s="115"/>
      <c r="DU26" s="115"/>
      <c r="DV26" s="115"/>
      <c r="DW26" s="115"/>
      <c r="DX26" s="115"/>
    </row>
    <row r="27" spans="1:128" ht="14.1" customHeight="1">
      <c r="B27" s="1" t="s">
        <v>42</v>
      </c>
      <c r="AG27" s="703"/>
      <c r="AH27" s="702"/>
      <c r="AI27" s="702"/>
      <c r="AJ27" s="702"/>
      <c r="AK27" s="702"/>
      <c r="AL27" s="702"/>
      <c r="AM27" s="702"/>
      <c r="AN27" s="702"/>
      <c r="AO27" s="702"/>
      <c r="AP27" s="702"/>
      <c r="AQ27" s="702"/>
      <c r="AR27" s="702"/>
      <c r="AS27" s="702"/>
      <c r="AT27" s="702"/>
      <c r="AU27" s="702"/>
      <c r="AV27" s="702"/>
      <c r="AW27" s="702"/>
      <c r="AX27" s="704"/>
      <c r="AY27" s="703" t="s">
        <v>408</v>
      </c>
      <c r="AZ27" s="702"/>
      <c r="BA27" s="702"/>
      <c r="BB27" s="702"/>
      <c r="BC27" s="702"/>
      <c r="BD27" s="702"/>
      <c r="BE27" s="702"/>
      <c r="BF27" s="702"/>
      <c r="BG27" s="702"/>
      <c r="BH27" s="702"/>
      <c r="BI27" s="702"/>
      <c r="BJ27" s="702"/>
      <c r="BK27" s="702"/>
      <c r="BL27" s="704"/>
      <c r="BM27" s="703" t="s">
        <v>427</v>
      </c>
      <c r="BN27" s="702"/>
      <c r="BO27" s="702"/>
      <c r="BP27" s="702"/>
      <c r="BQ27" s="702"/>
      <c r="BR27" s="702"/>
      <c r="BS27" s="702"/>
      <c r="BT27" s="702"/>
      <c r="BU27" s="702"/>
      <c r="BV27" s="702"/>
      <c r="BW27" s="702"/>
      <c r="BX27" s="702"/>
      <c r="BY27" s="702"/>
      <c r="BZ27" s="704"/>
      <c r="CA27" s="703" t="s">
        <v>432</v>
      </c>
      <c r="CB27" s="702"/>
      <c r="CC27" s="702"/>
      <c r="CD27" s="702"/>
      <c r="CE27" s="702"/>
      <c r="CF27" s="702"/>
      <c r="CG27" s="702"/>
      <c r="CH27" s="702"/>
      <c r="CI27" s="702"/>
      <c r="CJ27" s="702"/>
      <c r="CK27" s="702"/>
      <c r="CL27" s="702"/>
      <c r="CM27" s="702"/>
      <c r="CN27" s="704"/>
      <c r="CT27" s="115" t="s">
        <v>468</v>
      </c>
      <c r="CU27" s="115"/>
      <c r="CV27" s="115"/>
      <c r="CW27" s="115"/>
      <c r="CX27" s="115"/>
      <c r="CY27" s="115"/>
      <c r="CZ27" s="115"/>
      <c r="DA27" s="115"/>
      <c r="DB27" s="115"/>
      <c r="DC27" s="115"/>
      <c r="DD27" s="115"/>
      <c r="DE27" s="115"/>
      <c r="DF27" s="115"/>
      <c r="DG27" s="115"/>
      <c r="DH27" s="115"/>
      <c r="DI27" s="115"/>
      <c r="DJ27" s="115"/>
      <c r="DK27" s="115"/>
      <c r="DL27" s="115"/>
      <c r="DM27" s="115"/>
      <c r="DN27" s="115"/>
      <c r="DO27" s="115"/>
      <c r="DP27" s="115"/>
      <c r="DQ27" s="115"/>
      <c r="DR27" s="115"/>
      <c r="DS27" s="115"/>
      <c r="DT27" s="115"/>
      <c r="DU27" s="115"/>
      <c r="DV27" s="115"/>
      <c r="DW27" s="115"/>
      <c r="DX27" s="115"/>
    </row>
    <row r="28" spans="1:128" ht="14.1" customHeight="1">
      <c r="B28" s="1" t="s">
        <v>364</v>
      </c>
      <c r="AG28" s="705"/>
      <c r="AH28" s="706"/>
      <c r="AI28" s="706"/>
      <c r="AJ28" s="706"/>
      <c r="AK28" s="706"/>
      <c r="AL28" s="706"/>
      <c r="AM28" s="706"/>
      <c r="AN28" s="706"/>
      <c r="AO28" s="706"/>
      <c r="AP28" s="706"/>
      <c r="AQ28" s="706"/>
      <c r="AR28" s="706"/>
      <c r="AS28" s="706"/>
      <c r="AT28" s="706"/>
      <c r="AU28" s="706"/>
      <c r="AV28" s="706"/>
      <c r="AW28" s="706"/>
      <c r="AX28" s="707"/>
      <c r="AY28" s="717" t="s">
        <v>407</v>
      </c>
      <c r="AZ28" s="718"/>
      <c r="BA28" s="718"/>
      <c r="BB28" s="718"/>
      <c r="BC28" s="718"/>
      <c r="BD28" s="718"/>
      <c r="BE28" s="718"/>
      <c r="BF28" s="718"/>
      <c r="BG28" s="718"/>
      <c r="BH28" s="718"/>
      <c r="BI28" s="718"/>
      <c r="BJ28" s="122"/>
      <c r="BK28" s="122"/>
      <c r="BL28" s="128"/>
      <c r="BM28" s="717" t="s">
        <v>407</v>
      </c>
      <c r="BN28" s="718"/>
      <c r="BO28" s="718"/>
      <c r="BP28" s="718"/>
      <c r="BQ28" s="718"/>
      <c r="BR28" s="718"/>
      <c r="BS28" s="718"/>
      <c r="BT28" s="718"/>
      <c r="BU28" s="718"/>
      <c r="BV28" s="718"/>
      <c r="BW28" s="718"/>
      <c r="BX28" s="122"/>
      <c r="BY28" s="122"/>
      <c r="BZ28" s="128"/>
      <c r="CA28" s="717" t="s">
        <v>407</v>
      </c>
      <c r="CB28" s="718"/>
      <c r="CC28" s="718"/>
      <c r="CD28" s="718"/>
      <c r="CE28" s="718"/>
      <c r="CF28" s="718"/>
      <c r="CG28" s="718"/>
      <c r="CH28" s="718"/>
      <c r="CI28" s="718"/>
      <c r="CJ28" s="718"/>
      <c r="CK28" s="718"/>
      <c r="CL28" s="122"/>
      <c r="CM28" s="122"/>
      <c r="CN28" s="128"/>
      <c r="CT28" s="115" t="s">
        <v>469</v>
      </c>
      <c r="CU28" s="115"/>
      <c r="CV28" s="115"/>
      <c r="CW28" s="115"/>
      <c r="CX28" s="115"/>
      <c r="CY28" s="115"/>
      <c r="CZ28" s="115"/>
      <c r="DA28" s="115"/>
      <c r="DB28" s="115"/>
      <c r="DC28" s="115"/>
      <c r="DD28" s="115"/>
      <c r="DE28" s="115"/>
      <c r="DF28" s="115"/>
      <c r="DG28" s="115"/>
      <c r="DH28" s="115"/>
      <c r="DI28" s="115"/>
      <c r="DJ28" s="115"/>
      <c r="DK28" s="115"/>
      <c r="DL28" s="115"/>
      <c r="DM28" s="115"/>
      <c r="DN28" s="115"/>
      <c r="DO28" s="115"/>
      <c r="DP28" s="115"/>
      <c r="DQ28" s="115"/>
      <c r="DR28" s="115"/>
      <c r="DS28" s="115"/>
      <c r="DT28" s="115"/>
      <c r="DU28" s="115"/>
      <c r="DV28" s="115"/>
      <c r="DW28" s="115"/>
      <c r="DX28" s="115"/>
    </row>
    <row r="29" spans="1:128" ht="14.1" customHeight="1">
      <c r="B29" s="1" t="s">
        <v>365</v>
      </c>
      <c r="S29" s="1" t="s">
        <v>366</v>
      </c>
      <c r="AG29" s="139" t="s">
        <v>409</v>
      </c>
      <c r="AH29" s="120"/>
      <c r="AI29" s="120"/>
      <c r="AJ29" s="708" t="s">
        <v>397</v>
      </c>
      <c r="AK29" s="709"/>
      <c r="AL29" s="709"/>
      <c r="AM29" s="709"/>
      <c r="AN29" s="709"/>
      <c r="AO29" s="709"/>
      <c r="AP29" s="709"/>
      <c r="AQ29" s="709"/>
      <c r="AR29" s="709"/>
      <c r="AS29" s="709"/>
      <c r="AT29" s="709"/>
      <c r="AU29" s="709"/>
      <c r="AV29" s="709"/>
      <c r="AW29" s="709"/>
      <c r="AX29" s="710"/>
      <c r="AY29" s="129" t="s">
        <v>378</v>
      </c>
      <c r="AZ29" s="118"/>
      <c r="BA29" s="118"/>
      <c r="BB29" s="118"/>
      <c r="BC29" s="118"/>
      <c r="BD29" s="118"/>
      <c r="BE29" s="118"/>
      <c r="BF29" s="118"/>
      <c r="BG29" s="118"/>
      <c r="BH29" s="118"/>
      <c r="BI29" s="119"/>
      <c r="BJ29" s="711">
        <v>2500</v>
      </c>
      <c r="BK29" s="712"/>
      <c r="BL29" s="713"/>
      <c r="BM29" s="129" t="s">
        <v>430</v>
      </c>
      <c r="BN29" s="118"/>
      <c r="BO29" s="762">
        <v>0.1</v>
      </c>
      <c r="BP29" s="762"/>
      <c r="BQ29" s="118" t="s">
        <v>431</v>
      </c>
      <c r="BR29" s="118"/>
      <c r="BS29" s="118"/>
      <c r="BT29" s="118"/>
      <c r="BU29" s="118"/>
      <c r="BV29" s="118"/>
      <c r="BW29" s="119"/>
      <c r="BX29" s="733"/>
      <c r="BY29" s="734"/>
      <c r="BZ29" s="735"/>
      <c r="CA29" s="129" t="s">
        <v>430</v>
      </c>
      <c r="CB29" s="118"/>
      <c r="CC29" s="762">
        <v>0.1</v>
      </c>
      <c r="CD29" s="762"/>
      <c r="CE29" s="118" t="s">
        <v>431</v>
      </c>
      <c r="CF29" s="118"/>
      <c r="CG29" s="118"/>
      <c r="CH29" s="118"/>
      <c r="CI29" s="118"/>
      <c r="CJ29" s="118"/>
      <c r="CK29" s="119"/>
      <c r="CL29" s="733"/>
      <c r="CM29" s="734"/>
      <c r="CN29" s="735"/>
      <c r="CT29" s="115" t="s">
        <v>470</v>
      </c>
      <c r="CU29" s="115"/>
      <c r="CV29" s="115"/>
      <c r="CW29" s="115"/>
      <c r="CX29" s="115"/>
      <c r="CY29" s="115"/>
      <c r="CZ29" s="115"/>
      <c r="DA29" s="115"/>
      <c r="DB29" s="115"/>
      <c r="DC29" s="115"/>
      <c r="DD29" s="155" t="s">
        <v>40</v>
      </c>
      <c r="DE29" s="390"/>
      <c r="DF29" s="779"/>
      <c r="DG29" s="115" t="s">
        <v>595</v>
      </c>
      <c r="DH29" s="115"/>
      <c r="DI29" s="115"/>
      <c r="DJ29" s="115"/>
      <c r="DK29" s="115"/>
      <c r="DL29" s="115"/>
      <c r="DM29" s="115"/>
      <c r="DN29" s="115"/>
      <c r="DO29" s="115"/>
      <c r="DP29" s="115"/>
      <c r="DQ29" s="115"/>
      <c r="DR29" s="115"/>
      <c r="DS29" s="115"/>
      <c r="DT29" s="115"/>
      <c r="DU29" s="115"/>
      <c r="DV29" s="115"/>
      <c r="DW29" s="115"/>
      <c r="DX29" s="115"/>
    </row>
    <row r="30" spans="1:128" ht="14.1" customHeight="1">
      <c r="AG30" s="140"/>
      <c r="AH30" s="121"/>
      <c r="AI30" s="121"/>
      <c r="AJ30" s="151" t="s">
        <v>398</v>
      </c>
      <c r="AK30" s="142"/>
      <c r="AL30" s="142"/>
      <c r="AM30" s="142"/>
      <c r="AN30" s="142"/>
      <c r="AO30" s="142"/>
      <c r="AP30" s="117" t="s">
        <v>377</v>
      </c>
      <c r="AQ30" s="118"/>
      <c r="AR30" s="118"/>
      <c r="AS30" s="118"/>
      <c r="AT30" s="118"/>
      <c r="AU30" s="118"/>
      <c r="AV30" s="118"/>
      <c r="AW30" s="118"/>
      <c r="AX30" s="133"/>
      <c r="AY30" s="129" t="s">
        <v>378</v>
      </c>
      <c r="AZ30" s="118"/>
      <c r="BA30" s="118"/>
      <c r="BB30" s="118"/>
      <c r="BC30" s="118"/>
      <c r="BD30" s="118"/>
      <c r="BE30" s="118"/>
      <c r="BF30" s="118"/>
      <c r="BG30" s="118"/>
      <c r="BH30" s="118"/>
      <c r="BI30" s="119"/>
      <c r="BJ30" s="711">
        <v>2500</v>
      </c>
      <c r="BK30" s="712"/>
      <c r="BL30" s="713"/>
      <c r="BM30" s="129" t="s">
        <v>430</v>
      </c>
      <c r="BN30" s="118"/>
      <c r="BO30" s="762">
        <v>0.1</v>
      </c>
      <c r="BP30" s="762"/>
      <c r="BQ30" s="118" t="s">
        <v>431</v>
      </c>
      <c r="BR30" s="118"/>
      <c r="BS30" s="118"/>
      <c r="BT30" s="118"/>
      <c r="BU30" s="118"/>
      <c r="BV30" s="118"/>
      <c r="BW30" s="119"/>
      <c r="BX30" s="733"/>
      <c r="BY30" s="734"/>
      <c r="BZ30" s="735"/>
      <c r="CA30" s="129" t="s">
        <v>430</v>
      </c>
      <c r="CB30" s="118"/>
      <c r="CC30" s="762">
        <v>0.1</v>
      </c>
      <c r="CD30" s="762"/>
      <c r="CE30" s="118" t="s">
        <v>431</v>
      </c>
      <c r="CF30" s="118"/>
      <c r="CG30" s="118"/>
      <c r="CH30" s="118"/>
      <c r="CI30" s="118"/>
      <c r="CJ30" s="118"/>
      <c r="CK30" s="119"/>
      <c r="CL30" s="733"/>
      <c r="CM30" s="734"/>
      <c r="CN30" s="735"/>
      <c r="CT30" s="115" t="s">
        <v>471</v>
      </c>
      <c r="CU30" s="155" t="s">
        <v>39</v>
      </c>
      <c r="CV30" s="390"/>
      <c r="CW30" s="779"/>
      <c r="CX30" s="115" t="s">
        <v>472</v>
      </c>
      <c r="CY30" s="115"/>
      <c r="CZ30" s="115"/>
      <c r="DA30" s="115"/>
      <c r="DB30" s="115"/>
      <c r="DC30" s="115"/>
      <c r="DD30" s="115"/>
      <c r="DE30" s="115"/>
      <c r="DF30" s="115"/>
      <c r="DG30" s="115"/>
      <c r="DH30" s="115"/>
      <c r="DI30" s="115"/>
      <c r="DJ30" s="115"/>
      <c r="DK30" s="115"/>
      <c r="DL30" s="115"/>
      <c r="DM30" s="115"/>
      <c r="DN30" s="115"/>
      <c r="DO30" s="115"/>
      <c r="DP30" s="115"/>
      <c r="DQ30" s="115"/>
      <c r="DR30" s="115"/>
      <c r="DS30" s="115"/>
      <c r="DT30" s="115"/>
      <c r="DU30" s="115"/>
      <c r="DV30" s="115"/>
      <c r="DW30" s="115"/>
      <c r="DX30" s="115"/>
    </row>
    <row r="31" spans="1:128" ht="14.1" customHeight="1">
      <c r="AG31" s="140"/>
      <c r="AH31" s="121"/>
      <c r="AI31" s="121"/>
      <c r="AJ31" s="152"/>
      <c r="AK31" s="143"/>
      <c r="AL31" s="143"/>
      <c r="AM31" s="143"/>
      <c r="AN31" s="143"/>
      <c r="AO31" s="143"/>
      <c r="AP31" s="117" t="s">
        <v>399</v>
      </c>
      <c r="AQ31" s="118"/>
      <c r="AR31" s="118"/>
      <c r="AS31" s="118"/>
      <c r="AT31" s="118"/>
      <c r="AU31" s="118"/>
      <c r="AV31" s="118"/>
      <c r="AW31" s="118"/>
      <c r="AX31" s="133"/>
      <c r="AY31" s="129" t="s">
        <v>378</v>
      </c>
      <c r="AZ31" s="118"/>
      <c r="BA31" s="118"/>
      <c r="BB31" s="118"/>
      <c r="BC31" s="118"/>
      <c r="BD31" s="118"/>
      <c r="BE31" s="118"/>
      <c r="BF31" s="118"/>
      <c r="BG31" s="118"/>
      <c r="BH31" s="118"/>
      <c r="BI31" s="119"/>
      <c r="BJ31" s="711">
        <v>1000</v>
      </c>
      <c r="BK31" s="712"/>
      <c r="BL31" s="713"/>
      <c r="BM31" s="129" t="s">
        <v>430</v>
      </c>
      <c r="BN31" s="118"/>
      <c r="BO31" s="762">
        <v>0.1</v>
      </c>
      <c r="BP31" s="762"/>
      <c r="BQ31" s="118" t="s">
        <v>431</v>
      </c>
      <c r="BR31" s="118"/>
      <c r="BS31" s="118"/>
      <c r="BT31" s="118"/>
      <c r="BU31" s="118"/>
      <c r="BV31" s="118"/>
      <c r="BW31" s="119"/>
      <c r="BX31" s="733"/>
      <c r="BY31" s="734"/>
      <c r="BZ31" s="735"/>
      <c r="CA31" s="129" t="s">
        <v>430</v>
      </c>
      <c r="CB31" s="118"/>
      <c r="CC31" s="762">
        <v>0.1</v>
      </c>
      <c r="CD31" s="762"/>
      <c r="CE31" s="118" t="s">
        <v>431</v>
      </c>
      <c r="CF31" s="118"/>
      <c r="CG31" s="118"/>
      <c r="CH31" s="118"/>
      <c r="CI31" s="118"/>
      <c r="CJ31" s="118"/>
      <c r="CK31" s="119"/>
      <c r="CL31" s="733"/>
      <c r="CM31" s="734"/>
      <c r="CN31" s="735"/>
      <c r="CT31" s="115" t="s">
        <v>473</v>
      </c>
      <c r="CX31" s="115"/>
      <c r="CY31" s="115"/>
      <c r="CZ31" s="115"/>
      <c r="DA31" s="115"/>
      <c r="DB31" s="115"/>
      <c r="DC31" s="115"/>
      <c r="DD31" s="115"/>
      <c r="DE31" s="115"/>
      <c r="DF31" s="115"/>
      <c r="DG31" s="155" t="s">
        <v>38</v>
      </c>
      <c r="DH31" s="390"/>
      <c r="DI31" s="779"/>
      <c r="DJ31" s="115" t="s">
        <v>474</v>
      </c>
      <c r="DK31" s="115"/>
      <c r="DL31" s="115"/>
      <c r="DM31" s="115"/>
      <c r="DN31" s="115"/>
      <c r="DO31" s="115"/>
      <c r="DP31" s="115"/>
      <c r="DQ31" s="115"/>
      <c r="DR31" s="115"/>
      <c r="DS31" s="115"/>
      <c r="DT31" s="115"/>
      <c r="DU31" s="115"/>
      <c r="DV31" s="115"/>
      <c r="DW31" s="115"/>
      <c r="DX31" s="115"/>
    </row>
    <row r="32" spans="1:128" ht="14.1" customHeight="1">
      <c r="AG32" s="140"/>
      <c r="AH32" s="121"/>
      <c r="AI32" s="121"/>
      <c r="AJ32" s="153"/>
      <c r="AK32" s="144"/>
      <c r="AL32" s="144"/>
      <c r="AM32" s="144"/>
      <c r="AN32" s="144"/>
      <c r="AO32" s="144"/>
      <c r="AP32" s="144" t="s">
        <v>400</v>
      </c>
      <c r="AQ32" s="144"/>
      <c r="AR32" s="144"/>
      <c r="AS32" s="144"/>
      <c r="AT32" s="144"/>
      <c r="AU32" s="144"/>
      <c r="AV32" s="144"/>
      <c r="AW32" s="144"/>
      <c r="AX32" s="154"/>
      <c r="AY32" s="146" t="s">
        <v>395</v>
      </c>
      <c r="AZ32" s="147"/>
      <c r="BA32" s="147"/>
      <c r="BB32" s="147"/>
      <c r="BC32" s="147"/>
      <c r="BD32" s="147"/>
      <c r="BE32" s="147"/>
      <c r="BF32" s="147"/>
      <c r="BG32" s="147"/>
      <c r="BH32" s="147"/>
      <c r="BI32" s="149"/>
      <c r="BJ32" s="739"/>
      <c r="BK32" s="740"/>
      <c r="BL32" s="741"/>
      <c r="BM32" s="146" t="s">
        <v>429</v>
      </c>
      <c r="BN32" s="147"/>
      <c r="BO32" s="147"/>
      <c r="BP32" s="147"/>
      <c r="BQ32" s="147"/>
      <c r="BR32" s="147"/>
      <c r="BS32" s="147"/>
      <c r="BT32" s="147"/>
      <c r="BU32" s="147"/>
      <c r="BV32" s="147"/>
      <c r="BW32" s="149"/>
      <c r="BX32" s="739"/>
      <c r="BY32" s="740"/>
      <c r="BZ32" s="741"/>
      <c r="CA32" s="146" t="s">
        <v>429</v>
      </c>
      <c r="CB32" s="147"/>
      <c r="CC32" s="147"/>
      <c r="CD32" s="147"/>
      <c r="CE32" s="147"/>
      <c r="CF32" s="147"/>
      <c r="CG32" s="147"/>
      <c r="CH32" s="147"/>
      <c r="CI32" s="147"/>
      <c r="CJ32" s="147"/>
      <c r="CK32" s="149"/>
      <c r="CL32" s="739"/>
      <c r="CM32" s="740"/>
      <c r="CN32" s="741"/>
      <c r="CT32" s="115" t="s">
        <v>475</v>
      </c>
      <c r="CU32" s="115"/>
      <c r="CV32" s="115"/>
      <c r="CW32" s="115"/>
      <c r="CX32" s="115"/>
      <c r="CY32" s="115"/>
      <c r="CZ32" s="115"/>
      <c r="DA32" s="115"/>
      <c r="DB32" s="115"/>
      <c r="DC32" s="115"/>
      <c r="DD32" s="115"/>
      <c r="DE32" s="115"/>
      <c r="DF32" s="115"/>
      <c r="DG32" s="155" t="s">
        <v>32</v>
      </c>
      <c r="DH32" s="390"/>
      <c r="DI32" s="779"/>
      <c r="DJ32" s="115" t="s">
        <v>476</v>
      </c>
      <c r="DK32" s="115"/>
      <c r="DL32" s="115"/>
      <c r="DM32" s="115"/>
      <c r="DN32" s="115"/>
      <c r="DO32" s="115"/>
      <c r="DP32" s="115"/>
      <c r="DQ32" s="115"/>
      <c r="DR32" s="115"/>
      <c r="DS32" s="115"/>
      <c r="DT32" s="115"/>
      <c r="DU32" s="115"/>
      <c r="DV32" s="115"/>
      <c r="DW32" s="115"/>
      <c r="DX32" s="115"/>
    </row>
    <row r="33" spans="33:128" ht="14.1" customHeight="1">
      <c r="AG33" s="140"/>
      <c r="AH33" s="121"/>
      <c r="AI33" s="121"/>
      <c r="AJ33" s="151" t="s">
        <v>401</v>
      </c>
      <c r="AK33" s="142"/>
      <c r="AL33" s="142"/>
      <c r="AM33" s="142"/>
      <c r="AN33" s="142"/>
      <c r="AO33" s="142"/>
      <c r="AP33" s="117" t="s">
        <v>402</v>
      </c>
      <c r="AQ33" s="118"/>
      <c r="AR33" s="118"/>
      <c r="AS33" s="118"/>
      <c r="AT33" s="118"/>
      <c r="AU33" s="118"/>
      <c r="AV33" s="118"/>
      <c r="AW33" s="118"/>
      <c r="AX33" s="133"/>
      <c r="AY33" s="129" t="s">
        <v>406</v>
      </c>
      <c r="AZ33" s="118"/>
      <c r="BA33" s="118"/>
      <c r="BB33" s="118"/>
      <c r="BC33" s="118"/>
      <c r="BD33" s="118"/>
      <c r="BE33" s="118"/>
      <c r="BF33" s="126"/>
      <c r="BG33" s="750">
        <v>450</v>
      </c>
      <c r="BH33" s="750"/>
      <c r="BI33" s="751"/>
      <c r="BJ33" s="733"/>
      <c r="BK33" s="734"/>
      <c r="BL33" s="735"/>
      <c r="BM33" s="129" t="s">
        <v>434</v>
      </c>
      <c r="BN33" s="118"/>
      <c r="BO33" s="118"/>
      <c r="BP33" s="118"/>
      <c r="BQ33" s="118"/>
      <c r="BR33" s="762">
        <v>0.5</v>
      </c>
      <c r="BS33" s="762"/>
      <c r="BT33" s="126" t="s">
        <v>431</v>
      </c>
      <c r="BU33" s="126"/>
      <c r="BV33" s="126"/>
      <c r="BW33" s="119"/>
      <c r="BX33" s="733"/>
      <c r="BY33" s="734"/>
      <c r="BZ33" s="735"/>
      <c r="CA33" s="129" t="s">
        <v>434</v>
      </c>
      <c r="CB33" s="118"/>
      <c r="CC33" s="118"/>
      <c r="CD33" s="118"/>
      <c r="CE33" s="118"/>
      <c r="CF33" s="762">
        <v>0.5</v>
      </c>
      <c r="CG33" s="762"/>
      <c r="CH33" s="126" t="s">
        <v>431</v>
      </c>
      <c r="CI33" s="126"/>
      <c r="CJ33" s="126"/>
      <c r="CK33" s="119"/>
      <c r="CL33" s="711">
        <v>34020</v>
      </c>
      <c r="CM33" s="712"/>
      <c r="CN33" s="713"/>
      <c r="CT33" s="115" t="s">
        <v>477</v>
      </c>
      <c r="CU33" s="115"/>
      <c r="CV33" s="155" t="s">
        <v>33</v>
      </c>
      <c r="CW33" s="390"/>
      <c r="CX33" s="779"/>
      <c r="CY33" s="115" t="s">
        <v>478</v>
      </c>
      <c r="CZ33" s="115"/>
      <c r="DA33" s="115"/>
      <c r="DB33" s="115"/>
      <c r="DC33" s="115"/>
      <c r="DD33" s="115"/>
      <c r="DE33" s="115"/>
      <c r="DF33" s="115"/>
      <c r="DG33" s="115"/>
      <c r="DH33" s="115"/>
      <c r="DI33" s="115"/>
      <c r="DJ33" s="115"/>
      <c r="DK33" s="115"/>
      <c r="DL33" s="115"/>
      <c r="DM33" s="155" t="s">
        <v>31</v>
      </c>
      <c r="DN33" s="390"/>
      <c r="DO33" s="779"/>
      <c r="DP33" s="115"/>
      <c r="DQ33" s="115"/>
      <c r="DR33" s="115"/>
      <c r="DS33" s="115"/>
      <c r="DT33" s="115"/>
      <c r="DU33" s="115"/>
      <c r="DV33" s="115"/>
      <c r="DW33" s="115"/>
      <c r="DX33" s="115"/>
    </row>
    <row r="34" spans="33:128" ht="14.1" customHeight="1">
      <c r="AG34" s="140"/>
      <c r="AH34" s="121"/>
      <c r="AI34" s="121"/>
      <c r="AJ34" s="152"/>
      <c r="AK34" s="143"/>
      <c r="AL34" s="143"/>
      <c r="AM34" s="143"/>
      <c r="AN34" s="143"/>
      <c r="AO34" s="143"/>
      <c r="AP34" s="117" t="s">
        <v>403</v>
      </c>
      <c r="AQ34" s="118"/>
      <c r="AR34" s="118"/>
      <c r="AS34" s="118"/>
      <c r="AT34" s="118"/>
      <c r="AU34" s="118"/>
      <c r="AV34" s="118"/>
      <c r="AW34" s="118"/>
      <c r="AX34" s="133"/>
      <c r="AY34" s="129" t="s">
        <v>378</v>
      </c>
      <c r="AZ34" s="118"/>
      <c r="BA34" s="118"/>
      <c r="BB34" s="118"/>
      <c r="BC34" s="118"/>
      <c r="BD34" s="118"/>
      <c r="BE34" s="118"/>
      <c r="BF34" s="118"/>
      <c r="BG34" s="118"/>
      <c r="BH34" s="118"/>
      <c r="BI34" s="119"/>
      <c r="BJ34" s="711">
        <v>2000</v>
      </c>
      <c r="BK34" s="712"/>
      <c r="BL34" s="713"/>
      <c r="BM34" s="129" t="s">
        <v>430</v>
      </c>
      <c r="BN34" s="118"/>
      <c r="BO34" s="762">
        <v>0.5</v>
      </c>
      <c r="BP34" s="762"/>
      <c r="BQ34" s="118" t="s">
        <v>431</v>
      </c>
      <c r="BR34" s="118"/>
      <c r="BS34" s="118"/>
      <c r="BT34" s="118"/>
      <c r="BU34" s="118"/>
      <c r="BV34" s="118"/>
      <c r="BW34" s="119"/>
      <c r="BX34" s="733"/>
      <c r="BY34" s="734"/>
      <c r="BZ34" s="735"/>
      <c r="CA34" s="129" t="s">
        <v>430</v>
      </c>
      <c r="CB34" s="118"/>
      <c r="CC34" s="762">
        <v>0.5</v>
      </c>
      <c r="CD34" s="762"/>
      <c r="CE34" s="118" t="s">
        <v>431</v>
      </c>
      <c r="CF34" s="118"/>
      <c r="CG34" s="118"/>
      <c r="CH34" s="118"/>
      <c r="CI34" s="118"/>
      <c r="CJ34" s="118"/>
      <c r="CK34" s="119"/>
      <c r="CL34" s="733"/>
      <c r="CM34" s="734"/>
      <c r="CN34" s="735"/>
      <c r="CT34" s="115" t="s">
        <v>479</v>
      </c>
      <c r="CU34" s="115"/>
      <c r="CV34" s="115"/>
      <c r="CW34" s="115"/>
      <c r="CX34" s="115"/>
      <c r="CY34" s="115"/>
      <c r="CZ34" s="115"/>
      <c r="DA34" s="115"/>
      <c r="DB34" s="115"/>
      <c r="DC34" s="115"/>
      <c r="DD34" s="115"/>
      <c r="DE34" s="115"/>
      <c r="DF34" s="115"/>
      <c r="DG34" s="115"/>
      <c r="DH34" s="115"/>
      <c r="DI34" s="115"/>
      <c r="DJ34" s="115"/>
      <c r="DK34" s="115"/>
      <c r="DL34" s="115"/>
      <c r="DM34" s="115"/>
      <c r="DN34" s="115"/>
      <c r="DO34" s="115"/>
      <c r="DP34" s="115"/>
      <c r="DQ34" s="115"/>
      <c r="DR34" s="115"/>
      <c r="DS34" s="115"/>
      <c r="DT34" s="115"/>
      <c r="DU34" s="115"/>
      <c r="DV34" s="115"/>
      <c r="DW34" s="115"/>
      <c r="DX34" s="115"/>
    </row>
    <row r="35" spans="33:128" ht="14.1" customHeight="1">
      <c r="AG35" s="140"/>
      <c r="AH35" s="121"/>
      <c r="AI35" s="121"/>
      <c r="AJ35" s="153"/>
      <c r="AK35" s="144"/>
      <c r="AL35" s="144"/>
      <c r="AM35" s="144"/>
      <c r="AN35" s="144"/>
      <c r="AO35" s="144"/>
      <c r="AP35" s="144" t="s">
        <v>400</v>
      </c>
      <c r="AQ35" s="144"/>
      <c r="AR35" s="144"/>
      <c r="AS35" s="144"/>
      <c r="AT35" s="144"/>
      <c r="AU35" s="144"/>
      <c r="AV35" s="144"/>
      <c r="AW35" s="144"/>
      <c r="AX35" s="154"/>
      <c r="AY35" s="146" t="s">
        <v>395</v>
      </c>
      <c r="AZ35" s="147"/>
      <c r="BA35" s="147"/>
      <c r="BB35" s="147"/>
      <c r="BC35" s="147"/>
      <c r="BD35" s="147"/>
      <c r="BE35" s="147"/>
      <c r="BF35" s="147"/>
      <c r="BG35" s="147"/>
      <c r="BH35" s="147"/>
      <c r="BI35" s="149"/>
      <c r="BJ35" s="739"/>
      <c r="BK35" s="740"/>
      <c r="BL35" s="741"/>
      <c r="BM35" s="146" t="s">
        <v>429</v>
      </c>
      <c r="BN35" s="147"/>
      <c r="BO35" s="147"/>
      <c r="BP35" s="147"/>
      <c r="BQ35" s="147"/>
      <c r="BR35" s="147"/>
      <c r="BS35" s="147"/>
      <c r="BT35" s="147"/>
      <c r="BU35" s="147"/>
      <c r="BV35" s="147"/>
      <c r="BW35" s="149"/>
      <c r="BX35" s="769">
        <v>32160</v>
      </c>
      <c r="BY35" s="770"/>
      <c r="BZ35" s="771"/>
      <c r="CA35" s="146" t="s">
        <v>429</v>
      </c>
      <c r="CB35" s="147"/>
      <c r="CC35" s="147"/>
      <c r="CD35" s="147"/>
      <c r="CE35" s="147"/>
      <c r="CF35" s="147"/>
      <c r="CG35" s="147"/>
      <c r="CH35" s="147"/>
      <c r="CI35" s="147"/>
      <c r="CJ35" s="147"/>
      <c r="CK35" s="149"/>
      <c r="CL35" s="739"/>
      <c r="CM35" s="740"/>
      <c r="CN35" s="741"/>
      <c r="CT35" s="115" t="s">
        <v>480</v>
      </c>
      <c r="CU35" s="115"/>
      <c r="CV35" s="115"/>
      <c r="CW35" s="115"/>
      <c r="CX35" s="115"/>
      <c r="CY35" s="115"/>
      <c r="CZ35" s="115"/>
      <c r="DA35" s="115"/>
      <c r="DB35" s="115"/>
      <c r="DC35" s="115"/>
      <c r="DD35" s="115"/>
      <c r="DE35" s="115"/>
      <c r="DF35" s="115"/>
      <c r="DG35" s="115"/>
      <c r="DH35" s="115"/>
      <c r="DI35" s="115"/>
      <c r="DJ35" s="115"/>
      <c r="DK35" s="115"/>
      <c r="DL35" s="115"/>
      <c r="DM35" s="115"/>
      <c r="DN35" s="115"/>
      <c r="DO35" s="115"/>
      <c r="DP35" s="115"/>
      <c r="DQ35" s="115"/>
      <c r="DR35" s="115"/>
      <c r="DS35" s="115"/>
      <c r="DT35" s="115"/>
      <c r="DU35" s="115"/>
      <c r="DV35" s="115"/>
      <c r="DW35" s="115"/>
      <c r="DX35" s="115"/>
    </row>
    <row r="36" spans="33:128" ht="14.1" customHeight="1" thickBot="1">
      <c r="AG36" s="140"/>
      <c r="AH36" s="121"/>
      <c r="AI36" s="121"/>
      <c r="AJ36" s="117" t="s">
        <v>404</v>
      </c>
      <c r="AK36" s="118"/>
      <c r="AL36" s="118"/>
      <c r="AM36" s="118"/>
      <c r="AN36" s="118"/>
      <c r="AO36" s="119"/>
      <c r="AP36" s="117" t="s">
        <v>405</v>
      </c>
      <c r="AQ36" s="118"/>
      <c r="AR36" s="118"/>
      <c r="AS36" s="118"/>
      <c r="AT36" s="118"/>
      <c r="AU36" s="118"/>
      <c r="AV36" s="118"/>
      <c r="AW36" s="118"/>
      <c r="AX36" s="133"/>
      <c r="AY36" s="129" t="s">
        <v>378</v>
      </c>
      <c r="AZ36" s="118"/>
      <c r="BA36" s="118"/>
      <c r="BB36" s="118"/>
      <c r="BC36" s="118"/>
      <c r="BD36" s="118"/>
      <c r="BE36" s="118"/>
      <c r="BF36" s="118"/>
      <c r="BG36" s="118"/>
      <c r="BH36" s="118"/>
      <c r="BI36" s="119"/>
      <c r="BJ36" s="711">
        <v>3000</v>
      </c>
      <c r="BK36" s="712"/>
      <c r="BL36" s="713"/>
      <c r="BM36" s="129" t="s">
        <v>430</v>
      </c>
      <c r="BN36" s="118"/>
      <c r="BO36" s="762">
        <v>0.1</v>
      </c>
      <c r="BP36" s="762"/>
      <c r="BQ36" s="118" t="s">
        <v>431</v>
      </c>
      <c r="BR36" s="118"/>
      <c r="BS36" s="118"/>
      <c r="BT36" s="118"/>
      <c r="BU36" s="118"/>
      <c r="BV36" s="118"/>
      <c r="BW36" s="119"/>
      <c r="BX36" s="755"/>
      <c r="BY36" s="756"/>
      <c r="BZ36" s="757"/>
      <c r="CA36" s="129" t="s">
        <v>430</v>
      </c>
      <c r="CB36" s="118"/>
      <c r="CC36" s="762">
        <v>0.1</v>
      </c>
      <c r="CD36" s="762"/>
      <c r="CE36" s="118" t="s">
        <v>431</v>
      </c>
      <c r="CF36" s="118"/>
      <c r="CG36" s="118"/>
      <c r="CH36" s="118"/>
      <c r="CI36" s="118"/>
      <c r="CJ36" s="118"/>
      <c r="CK36" s="119"/>
      <c r="CL36" s="755"/>
      <c r="CM36" s="756"/>
      <c r="CN36" s="757"/>
      <c r="CT36" s="115"/>
      <c r="CU36" s="115"/>
      <c r="CV36" s="115"/>
      <c r="CW36" s="115"/>
      <c r="CX36" s="115"/>
      <c r="CY36" s="115"/>
      <c r="CZ36" s="115"/>
      <c r="DA36" s="115"/>
      <c r="DB36" s="115"/>
      <c r="DC36" s="115"/>
      <c r="DD36" s="115"/>
      <c r="DE36" s="115"/>
      <c r="DF36" s="115"/>
      <c r="DG36" s="115"/>
      <c r="DH36" s="115"/>
      <c r="DI36" s="115"/>
      <c r="DJ36" s="115"/>
      <c r="DK36" s="115"/>
      <c r="DL36" s="115"/>
      <c r="DM36" s="115"/>
      <c r="DN36" s="115"/>
      <c r="DO36" s="115"/>
      <c r="DP36" s="115"/>
      <c r="DQ36" s="115"/>
      <c r="DR36" s="115"/>
      <c r="DS36" s="115"/>
      <c r="DT36" s="115"/>
      <c r="DU36" s="115"/>
      <c r="DV36" s="115"/>
      <c r="DW36" s="115"/>
      <c r="DX36" s="115"/>
    </row>
    <row r="37" spans="33:128" ht="14.1" customHeight="1" thickBot="1">
      <c r="AG37" s="141"/>
      <c r="AH37" s="136"/>
      <c r="AI37" s="136"/>
      <c r="AJ37" s="136" t="s">
        <v>394</v>
      </c>
      <c r="AK37" s="136"/>
      <c r="AL37" s="136"/>
      <c r="AM37" s="136"/>
      <c r="AN37" s="136"/>
      <c r="AO37" s="136"/>
      <c r="AP37" s="136"/>
      <c r="AQ37" s="136"/>
      <c r="AR37" s="136"/>
      <c r="AS37" s="136"/>
      <c r="AT37" s="136"/>
      <c r="AU37" s="136"/>
      <c r="AV37" s="136"/>
      <c r="AW37" s="136"/>
      <c r="AX37" s="137"/>
      <c r="AY37" s="130" t="s">
        <v>395</v>
      </c>
      <c r="AZ37" s="131"/>
      <c r="BA37" s="131"/>
      <c r="BB37" s="131"/>
      <c r="BC37" s="131"/>
      <c r="BD37" s="131"/>
      <c r="BE37" s="131"/>
      <c r="BF37" s="131"/>
      <c r="BG37" s="131"/>
      <c r="BH37" s="131"/>
      <c r="BI37" s="132"/>
      <c r="BJ37" s="714"/>
      <c r="BK37" s="715"/>
      <c r="BL37" s="716"/>
      <c r="BM37" s="130" t="s">
        <v>429</v>
      </c>
      <c r="BN37" s="131"/>
      <c r="BO37" s="131"/>
      <c r="BP37" s="131"/>
      <c r="BQ37" s="131"/>
      <c r="BR37" s="131"/>
      <c r="BS37" s="131"/>
      <c r="BT37" s="131"/>
      <c r="BU37" s="131"/>
      <c r="BV37" s="131"/>
      <c r="BW37" s="131"/>
      <c r="BX37" s="127" t="s">
        <v>3</v>
      </c>
      <c r="BY37" s="765"/>
      <c r="BZ37" s="766"/>
      <c r="CA37" s="130" t="s">
        <v>429</v>
      </c>
      <c r="CB37" s="131"/>
      <c r="CC37" s="131"/>
      <c r="CD37" s="131"/>
      <c r="CE37" s="131"/>
      <c r="CF37" s="131"/>
      <c r="CG37" s="131"/>
      <c r="CH37" s="131"/>
      <c r="CI37" s="131"/>
      <c r="CJ37" s="131"/>
      <c r="CK37" s="131"/>
      <c r="CL37" s="127" t="s">
        <v>7</v>
      </c>
      <c r="CM37" s="765"/>
      <c r="CN37" s="766"/>
      <c r="CT37" s="115"/>
      <c r="CU37" s="115"/>
      <c r="CV37" s="115"/>
      <c r="CW37" s="115"/>
      <c r="CX37" s="115"/>
      <c r="CY37" s="115"/>
      <c r="CZ37" s="115"/>
      <c r="DA37" s="115"/>
      <c r="DB37" s="115"/>
      <c r="DC37" s="115"/>
      <c r="DD37" s="115"/>
      <c r="DE37" s="115"/>
      <c r="DF37" s="115"/>
      <c r="DG37" s="115"/>
      <c r="DH37" s="115"/>
      <c r="DI37" s="115"/>
      <c r="DJ37" s="115"/>
      <c r="DK37" s="115"/>
      <c r="DL37" s="115"/>
      <c r="DM37" s="115"/>
      <c r="DN37" s="115"/>
      <c r="DO37" s="115"/>
      <c r="DP37" s="115"/>
      <c r="DQ37" s="115"/>
      <c r="DR37" s="115"/>
      <c r="DS37" s="115"/>
      <c r="DT37" s="115"/>
      <c r="DU37" s="115"/>
      <c r="DV37" s="115"/>
      <c r="DW37" s="115"/>
      <c r="DX37" s="115"/>
    </row>
    <row r="38" spans="33:128" ht="14.1" customHeight="1">
      <c r="CL38" s="702"/>
      <c r="CM38" s="702"/>
      <c r="CN38" s="702"/>
      <c r="CT38" s="115"/>
      <c r="CU38" s="115"/>
      <c r="CV38" s="115"/>
      <c r="CW38" s="115"/>
      <c r="CX38" s="115"/>
      <c r="CY38" s="115"/>
      <c r="CZ38" s="115"/>
      <c r="DA38" s="115"/>
      <c r="DB38" s="115"/>
      <c r="DC38" s="115"/>
      <c r="DD38" s="115"/>
      <c r="DE38" s="115"/>
      <c r="DF38" s="115"/>
      <c r="DG38" s="115"/>
      <c r="DH38" s="115"/>
      <c r="DI38" s="115"/>
      <c r="DJ38" s="115"/>
      <c r="DK38" s="115"/>
      <c r="DL38" s="115"/>
      <c r="DM38" s="115"/>
      <c r="DN38" s="115"/>
      <c r="DO38" s="115"/>
      <c r="DP38" s="115"/>
      <c r="DQ38" s="115"/>
      <c r="DR38" s="115"/>
      <c r="DS38" s="115"/>
      <c r="DT38" s="115"/>
      <c r="DU38" s="115"/>
      <c r="DV38" s="115"/>
      <c r="DW38" s="115"/>
      <c r="DX38" s="115"/>
    </row>
    <row r="39" spans="33:128" ht="14.1" customHeight="1" thickBot="1">
      <c r="AG39" s="116" t="s">
        <v>374</v>
      </c>
      <c r="CT39" s="115"/>
      <c r="CU39" s="115"/>
      <c r="CV39" s="115"/>
      <c r="CW39" s="115"/>
      <c r="CX39" s="115"/>
      <c r="CY39" s="115"/>
      <c r="CZ39" s="115"/>
      <c r="DA39" s="115"/>
      <c r="DB39" s="115"/>
      <c r="DC39" s="115"/>
      <c r="DD39" s="115"/>
      <c r="DE39" s="115"/>
      <c r="DF39" s="115"/>
      <c r="DG39" s="115"/>
      <c r="DH39" s="115"/>
      <c r="DI39" s="115"/>
      <c r="DJ39" s="115"/>
      <c r="DK39" s="115"/>
      <c r="DL39" s="115"/>
      <c r="DM39" s="115"/>
      <c r="DN39" s="115"/>
      <c r="DO39" s="115"/>
      <c r="DP39" s="115"/>
      <c r="DQ39" s="115"/>
      <c r="DR39" s="115"/>
      <c r="DS39" s="115"/>
      <c r="DT39" s="115"/>
      <c r="DU39" s="115"/>
      <c r="DV39" s="115"/>
      <c r="DW39" s="115"/>
      <c r="DX39" s="115"/>
    </row>
    <row r="40" spans="33:128" ht="14.1" customHeight="1">
      <c r="AG40" s="703"/>
      <c r="AH40" s="702"/>
      <c r="AI40" s="702"/>
      <c r="AJ40" s="702"/>
      <c r="AK40" s="702"/>
      <c r="AL40" s="702"/>
      <c r="AM40" s="702"/>
      <c r="AN40" s="702"/>
      <c r="AO40" s="702"/>
      <c r="AP40" s="702"/>
      <c r="AQ40" s="702"/>
      <c r="AR40" s="702"/>
      <c r="AS40" s="702"/>
      <c r="AT40" s="702"/>
      <c r="AU40" s="702"/>
      <c r="AV40" s="702"/>
      <c r="AW40" s="702"/>
      <c r="AX40" s="704"/>
      <c r="AY40" s="703" t="s">
        <v>408</v>
      </c>
      <c r="AZ40" s="702"/>
      <c r="BA40" s="702"/>
      <c r="BB40" s="702"/>
      <c r="BC40" s="702"/>
      <c r="BD40" s="702"/>
      <c r="BE40" s="702"/>
      <c r="BF40" s="702"/>
      <c r="BG40" s="702"/>
      <c r="BH40" s="702"/>
      <c r="BI40" s="702"/>
      <c r="BJ40" s="702"/>
      <c r="BK40" s="702"/>
      <c r="BL40" s="704"/>
      <c r="BM40" s="703" t="s">
        <v>427</v>
      </c>
      <c r="BN40" s="702"/>
      <c r="BO40" s="702"/>
      <c r="BP40" s="702"/>
      <c r="BQ40" s="702"/>
      <c r="BR40" s="702"/>
      <c r="BS40" s="702"/>
      <c r="BT40" s="702"/>
      <c r="BU40" s="702"/>
      <c r="BV40" s="702"/>
      <c r="BW40" s="702"/>
      <c r="BX40" s="702"/>
      <c r="BY40" s="702"/>
      <c r="BZ40" s="704"/>
      <c r="CA40" s="703" t="s">
        <v>432</v>
      </c>
      <c r="CB40" s="702"/>
      <c r="CC40" s="702"/>
      <c r="CD40" s="702"/>
      <c r="CE40" s="702"/>
      <c r="CF40" s="702"/>
      <c r="CG40" s="702"/>
      <c r="CH40" s="702"/>
      <c r="CI40" s="702"/>
      <c r="CJ40" s="702"/>
      <c r="CK40" s="702"/>
      <c r="CL40" s="702"/>
      <c r="CM40" s="702"/>
      <c r="CN40" s="704"/>
      <c r="CT40" s="115"/>
      <c r="CU40" s="115"/>
      <c r="CV40" s="115"/>
      <c r="CW40" s="115"/>
      <c r="CX40" s="115"/>
      <c r="CY40" s="115"/>
      <c r="CZ40" s="115"/>
      <c r="DA40" s="115"/>
      <c r="DB40" s="115"/>
      <c r="DC40" s="115"/>
      <c r="DD40" s="115"/>
      <c r="DE40" s="115"/>
      <c r="DF40" s="115"/>
      <c r="DG40" s="115"/>
      <c r="DH40" s="115"/>
      <c r="DI40" s="115"/>
      <c r="DJ40" s="115"/>
      <c r="DK40" s="115"/>
      <c r="DL40" s="115"/>
      <c r="DM40" s="115"/>
      <c r="DN40" s="115"/>
      <c r="DO40" s="115"/>
      <c r="DP40" s="115"/>
      <c r="DQ40" s="115"/>
      <c r="DR40" s="115"/>
      <c r="DS40" s="115"/>
      <c r="DT40" s="115"/>
      <c r="DU40" s="115"/>
      <c r="DV40" s="115"/>
      <c r="DW40" s="115"/>
      <c r="DX40" s="115"/>
    </row>
    <row r="41" spans="33:128" ht="14.1" customHeight="1">
      <c r="AG41" s="705"/>
      <c r="AH41" s="706"/>
      <c r="AI41" s="706"/>
      <c r="AJ41" s="706"/>
      <c r="AK41" s="706"/>
      <c r="AL41" s="706"/>
      <c r="AM41" s="706"/>
      <c r="AN41" s="706"/>
      <c r="AO41" s="706"/>
      <c r="AP41" s="706"/>
      <c r="AQ41" s="706"/>
      <c r="AR41" s="706"/>
      <c r="AS41" s="706"/>
      <c r="AT41" s="706"/>
      <c r="AU41" s="706"/>
      <c r="AV41" s="706"/>
      <c r="AW41" s="706"/>
      <c r="AX41" s="707"/>
      <c r="AY41" s="717" t="s">
        <v>407</v>
      </c>
      <c r="AZ41" s="718"/>
      <c r="BA41" s="718"/>
      <c r="BB41" s="718"/>
      <c r="BC41" s="718"/>
      <c r="BD41" s="718"/>
      <c r="BE41" s="718"/>
      <c r="BF41" s="718"/>
      <c r="BG41" s="718"/>
      <c r="BH41" s="718"/>
      <c r="BI41" s="718"/>
      <c r="BJ41" s="122"/>
      <c r="BK41" s="122"/>
      <c r="BL41" s="128"/>
      <c r="BM41" s="717" t="s">
        <v>407</v>
      </c>
      <c r="BN41" s="718"/>
      <c r="BO41" s="718"/>
      <c r="BP41" s="718"/>
      <c r="BQ41" s="718"/>
      <c r="BR41" s="718"/>
      <c r="BS41" s="718"/>
      <c r="BT41" s="718"/>
      <c r="BU41" s="718"/>
      <c r="BV41" s="718"/>
      <c r="BW41" s="718"/>
      <c r="BX41" s="122"/>
      <c r="BY41" s="122"/>
      <c r="BZ41" s="128"/>
      <c r="CA41" s="717" t="s">
        <v>407</v>
      </c>
      <c r="CB41" s="718"/>
      <c r="CC41" s="718"/>
      <c r="CD41" s="718"/>
      <c r="CE41" s="718"/>
      <c r="CF41" s="718"/>
      <c r="CG41" s="718"/>
      <c r="CH41" s="718"/>
      <c r="CI41" s="718"/>
      <c r="CJ41" s="718"/>
      <c r="CK41" s="718"/>
      <c r="CL41" s="122"/>
      <c r="CM41" s="122"/>
      <c r="CN41" s="128"/>
      <c r="CT41" s="115"/>
      <c r="CU41" s="115"/>
      <c r="CV41" s="115"/>
      <c r="CW41" s="115"/>
      <c r="CX41" s="115"/>
      <c r="CY41" s="115"/>
      <c r="CZ41" s="115"/>
      <c r="DA41" s="115"/>
      <c r="DB41" s="115"/>
      <c r="DC41" s="115"/>
      <c r="DD41" s="115"/>
      <c r="DE41" s="115"/>
      <c r="DF41" s="115"/>
      <c r="DG41" s="115"/>
      <c r="DH41" s="115"/>
      <c r="DI41" s="115"/>
      <c r="DJ41" s="115"/>
      <c r="DK41" s="115"/>
      <c r="DL41" s="115"/>
      <c r="DM41" s="115"/>
      <c r="DN41" s="115"/>
      <c r="DO41" s="115"/>
      <c r="DP41" s="115"/>
      <c r="DQ41" s="115"/>
      <c r="DR41" s="115"/>
      <c r="DS41" s="115"/>
      <c r="DT41" s="115"/>
      <c r="DU41" s="115"/>
      <c r="DV41" s="115"/>
      <c r="DW41" s="115"/>
      <c r="DX41" s="115"/>
    </row>
    <row r="42" spans="33:128" ht="14.1" customHeight="1">
      <c r="AG42" s="139" t="s">
        <v>414</v>
      </c>
      <c r="AH42" s="120"/>
      <c r="AI42" s="120"/>
      <c r="AJ42" s="117" t="s">
        <v>410</v>
      </c>
      <c r="AK42" s="118"/>
      <c r="AL42" s="118"/>
      <c r="AM42" s="118"/>
      <c r="AN42" s="118"/>
      <c r="AO42" s="118"/>
      <c r="AP42" s="118"/>
      <c r="AQ42" s="118"/>
      <c r="AR42" s="118"/>
      <c r="AS42" s="118"/>
      <c r="AT42" s="118"/>
      <c r="AU42" s="118"/>
      <c r="AV42" s="118"/>
      <c r="AW42" s="118"/>
      <c r="AX42" s="133"/>
      <c r="AY42" s="129" t="s">
        <v>415</v>
      </c>
      <c r="AZ42" s="118"/>
      <c r="BA42" s="118"/>
      <c r="BB42" s="762">
        <v>0.1</v>
      </c>
      <c r="BC42" s="762"/>
      <c r="BD42" s="118" t="s">
        <v>416</v>
      </c>
      <c r="BE42" s="118"/>
      <c r="BF42" s="118"/>
      <c r="BG42" s="118"/>
      <c r="BH42" s="118"/>
      <c r="BI42" s="119"/>
      <c r="BJ42" s="733"/>
      <c r="BK42" s="734"/>
      <c r="BL42" s="735"/>
      <c r="BM42" s="129" t="s">
        <v>415</v>
      </c>
      <c r="BN42" s="118"/>
      <c r="BO42" s="118"/>
      <c r="BP42" s="762">
        <v>0.13</v>
      </c>
      <c r="BQ42" s="762"/>
      <c r="BR42" s="118" t="s">
        <v>416</v>
      </c>
      <c r="BS42" s="118"/>
      <c r="BT42" s="118"/>
      <c r="BU42" s="118"/>
      <c r="BV42" s="118"/>
      <c r="BW42" s="119"/>
      <c r="BX42" s="733"/>
      <c r="BY42" s="734"/>
      <c r="BZ42" s="735"/>
      <c r="CA42" s="129" t="s">
        <v>415</v>
      </c>
      <c r="CB42" s="118"/>
      <c r="CC42" s="118"/>
      <c r="CD42" s="762">
        <v>0.13</v>
      </c>
      <c r="CE42" s="762"/>
      <c r="CF42" s="118" t="s">
        <v>416</v>
      </c>
      <c r="CG42" s="118"/>
      <c r="CH42" s="118"/>
      <c r="CI42" s="118"/>
      <c r="CJ42" s="118"/>
      <c r="CK42" s="119"/>
      <c r="CL42" s="711">
        <v>6100</v>
      </c>
      <c r="CM42" s="712"/>
      <c r="CN42" s="713"/>
      <c r="CT42" s="115"/>
      <c r="CU42" s="115"/>
      <c r="CV42" s="115"/>
      <c r="CW42" s="115"/>
      <c r="CX42" s="115"/>
      <c r="CY42" s="115"/>
      <c r="CZ42" s="115"/>
      <c r="DA42" s="115"/>
      <c r="DB42" s="115"/>
      <c r="DC42" s="115"/>
      <c r="DD42" s="115"/>
      <c r="DE42" s="115"/>
      <c r="DF42" s="115"/>
      <c r="DG42" s="115"/>
      <c r="DH42" s="115"/>
      <c r="DI42" s="115"/>
      <c r="DJ42" s="115"/>
      <c r="DK42" s="115"/>
      <c r="DL42" s="115"/>
      <c r="DM42" s="115"/>
      <c r="DN42" s="115"/>
      <c r="DO42" s="115"/>
      <c r="DP42" s="115"/>
      <c r="DQ42" s="115"/>
      <c r="DR42" s="115"/>
      <c r="DS42" s="115"/>
      <c r="DT42" s="115"/>
      <c r="DU42" s="115"/>
      <c r="DV42" s="115"/>
      <c r="DW42" s="115"/>
      <c r="DX42" s="115"/>
    </row>
    <row r="43" spans="33:128" ht="14.1" customHeight="1">
      <c r="AG43" s="140"/>
      <c r="AH43" s="121"/>
      <c r="AI43" s="121"/>
      <c r="AJ43" s="117" t="s">
        <v>411</v>
      </c>
      <c r="AK43" s="118"/>
      <c r="AL43" s="118"/>
      <c r="AM43" s="118"/>
      <c r="AN43" s="118"/>
      <c r="AO43" s="118"/>
      <c r="AP43" s="118"/>
      <c r="AQ43" s="118"/>
      <c r="AR43" s="118"/>
      <c r="AS43" s="118"/>
      <c r="AT43" s="118"/>
      <c r="AU43" s="118"/>
      <c r="AV43" s="118"/>
      <c r="AW43" s="118"/>
      <c r="AX43" s="133"/>
      <c r="AY43" s="129" t="s">
        <v>417</v>
      </c>
      <c r="AZ43" s="118"/>
      <c r="BA43" s="118"/>
      <c r="BB43" s="118"/>
      <c r="BC43" s="123">
        <v>0.05</v>
      </c>
      <c r="BD43" s="118" t="s">
        <v>416</v>
      </c>
      <c r="BE43" s="118"/>
      <c r="BF43" s="118"/>
      <c r="BG43" s="118"/>
      <c r="BH43" s="118"/>
      <c r="BI43" s="119"/>
      <c r="BJ43" s="733"/>
      <c r="BK43" s="734"/>
      <c r="BL43" s="735"/>
      <c r="BM43" s="129" t="s">
        <v>417</v>
      </c>
      <c r="BN43" s="118"/>
      <c r="BO43" s="118"/>
      <c r="BP43" s="118"/>
      <c r="BQ43" s="123">
        <v>7.0000000000000007E-2</v>
      </c>
      <c r="BR43" s="118" t="s">
        <v>416</v>
      </c>
      <c r="BS43" s="118"/>
      <c r="BT43" s="118"/>
      <c r="BU43" s="118"/>
      <c r="BV43" s="118"/>
      <c r="BW43" s="119"/>
      <c r="BX43" s="733"/>
      <c r="BY43" s="734"/>
      <c r="BZ43" s="735"/>
      <c r="CA43" s="129" t="s">
        <v>417</v>
      </c>
      <c r="CB43" s="118"/>
      <c r="CC43" s="118"/>
      <c r="CD43" s="118"/>
      <c r="CE43" s="123">
        <v>7.0000000000000007E-2</v>
      </c>
      <c r="CF43" s="118" t="s">
        <v>416</v>
      </c>
      <c r="CG43" s="118"/>
      <c r="CH43" s="118"/>
      <c r="CI43" s="118"/>
      <c r="CJ43" s="118"/>
      <c r="CK43" s="119"/>
      <c r="CL43" s="733"/>
      <c r="CM43" s="734"/>
      <c r="CN43" s="735"/>
      <c r="CT43" s="115"/>
      <c r="CU43" s="115"/>
      <c r="CV43" s="115"/>
      <c r="CW43" s="115"/>
      <c r="CX43" s="115"/>
      <c r="CY43" s="115"/>
      <c r="CZ43" s="115"/>
      <c r="DA43" s="115"/>
      <c r="DB43" s="115"/>
      <c r="DC43" s="115"/>
      <c r="DD43" s="115"/>
      <c r="DE43" s="115"/>
      <c r="DF43" s="115"/>
      <c r="DG43" s="115"/>
      <c r="DH43" s="115"/>
      <c r="DI43" s="115"/>
      <c r="DJ43" s="115"/>
      <c r="DK43" s="115"/>
      <c r="DL43" s="115"/>
      <c r="DM43" s="115"/>
      <c r="DN43" s="115"/>
      <c r="DO43" s="115"/>
      <c r="DP43" s="115"/>
      <c r="DQ43" s="115"/>
      <c r="DR43" s="115"/>
      <c r="DS43" s="115"/>
      <c r="DT43" s="115"/>
      <c r="DU43" s="115"/>
      <c r="DV43" s="115"/>
      <c r="DW43" s="115"/>
      <c r="DX43" s="115"/>
    </row>
    <row r="44" spans="33:128" ht="14.1" customHeight="1">
      <c r="AG44" s="140"/>
      <c r="AH44" s="121"/>
      <c r="AI44" s="121"/>
      <c r="AJ44" s="151" t="s">
        <v>560</v>
      </c>
      <c r="AK44" s="142"/>
      <c r="AL44" s="142"/>
      <c r="AM44" s="142"/>
      <c r="AN44" s="142"/>
      <c r="AO44" s="142"/>
      <c r="AP44" s="117" t="s">
        <v>376</v>
      </c>
      <c r="AQ44" s="118"/>
      <c r="AR44" s="118"/>
      <c r="AS44" s="118"/>
      <c r="AT44" s="118"/>
      <c r="AU44" s="118"/>
      <c r="AV44" s="118"/>
      <c r="AW44" s="118"/>
      <c r="AX44" s="133"/>
      <c r="AY44" s="129" t="s">
        <v>418</v>
      </c>
      <c r="AZ44" s="118"/>
      <c r="BA44" s="118"/>
      <c r="BB44" s="118"/>
      <c r="BC44" s="118"/>
      <c r="BD44" s="118"/>
      <c r="BE44" s="118"/>
      <c r="BF44" s="118"/>
      <c r="BG44" s="118"/>
      <c r="BH44" s="118"/>
      <c r="BI44" s="119"/>
      <c r="BJ44" s="733"/>
      <c r="BK44" s="734"/>
      <c r="BL44" s="735"/>
      <c r="BM44" s="129" t="s">
        <v>418</v>
      </c>
      <c r="BN44" s="118"/>
      <c r="BO44" s="118"/>
      <c r="BP44" s="118"/>
      <c r="BQ44" s="118"/>
      <c r="BR44" s="118"/>
      <c r="BS44" s="118"/>
      <c r="BT44" s="118"/>
      <c r="BU44" s="118"/>
      <c r="BV44" s="118"/>
      <c r="BW44" s="119"/>
      <c r="BX44" s="733"/>
      <c r="BY44" s="734"/>
      <c r="BZ44" s="735"/>
      <c r="CA44" s="129" t="s">
        <v>418</v>
      </c>
      <c r="CB44" s="118"/>
      <c r="CC44" s="118"/>
      <c r="CD44" s="118"/>
      <c r="CE44" s="118"/>
      <c r="CF44" s="118"/>
      <c r="CG44" s="118"/>
      <c r="CH44" s="118"/>
      <c r="CI44" s="118"/>
      <c r="CJ44" s="118"/>
      <c r="CK44" s="119"/>
      <c r="CL44" s="733"/>
      <c r="CM44" s="734"/>
      <c r="CN44" s="735"/>
      <c r="CT44" s="115"/>
      <c r="CU44" s="115"/>
      <c r="CV44" s="115"/>
      <c r="CW44" s="115"/>
      <c r="CX44" s="115"/>
      <c r="CY44" s="115"/>
      <c r="CZ44" s="115"/>
      <c r="DA44" s="115"/>
      <c r="DB44" s="115"/>
      <c r="DC44" s="115"/>
      <c r="DD44" s="115"/>
      <c r="DE44" s="115"/>
      <c r="DF44" s="115"/>
      <c r="DG44" s="115"/>
      <c r="DH44" s="115"/>
      <c r="DI44" s="115"/>
      <c r="DJ44" s="115"/>
      <c r="DK44" s="115"/>
      <c r="DL44" s="115"/>
      <c r="DM44" s="115"/>
      <c r="DN44" s="115"/>
      <c r="DO44" s="115"/>
      <c r="DP44" s="115"/>
      <c r="DQ44" s="115"/>
      <c r="DR44" s="115"/>
      <c r="DS44" s="115"/>
      <c r="DT44" s="115"/>
      <c r="DU44" s="115"/>
      <c r="DV44" s="115"/>
      <c r="DW44" s="115"/>
      <c r="DX44" s="115"/>
    </row>
    <row r="45" spans="33:128" ht="14.1" customHeight="1">
      <c r="AG45" s="140"/>
      <c r="AH45" s="121"/>
      <c r="AI45" s="121"/>
      <c r="AJ45" s="152"/>
      <c r="AK45" s="143"/>
      <c r="AL45" s="143"/>
      <c r="AM45" s="143"/>
      <c r="AN45" s="143"/>
      <c r="AO45" s="143"/>
      <c r="AP45" s="117" t="s">
        <v>412</v>
      </c>
      <c r="AQ45" s="118"/>
      <c r="AR45" s="118"/>
      <c r="AS45" s="118"/>
      <c r="AT45" s="118"/>
      <c r="AU45" s="118"/>
      <c r="AV45" s="118"/>
      <c r="AW45" s="118"/>
      <c r="AX45" s="133"/>
      <c r="AY45" s="129" t="s">
        <v>419</v>
      </c>
      <c r="AZ45" s="118"/>
      <c r="BA45" s="118"/>
      <c r="BB45" s="118"/>
      <c r="BC45" s="762">
        <v>0.5</v>
      </c>
      <c r="BD45" s="762"/>
      <c r="BE45" s="118" t="s">
        <v>416</v>
      </c>
      <c r="BF45" s="118"/>
      <c r="BG45" s="118"/>
      <c r="BH45" s="118"/>
      <c r="BI45" s="119"/>
      <c r="BJ45" s="733"/>
      <c r="BK45" s="734"/>
      <c r="BL45" s="735"/>
      <c r="BM45" s="129" t="s">
        <v>419</v>
      </c>
      <c r="BN45" s="118"/>
      <c r="BO45" s="118"/>
      <c r="BP45" s="118"/>
      <c r="BQ45" s="762">
        <v>0.5</v>
      </c>
      <c r="BR45" s="762"/>
      <c r="BS45" s="118" t="s">
        <v>416</v>
      </c>
      <c r="BT45" s="118"/>
      <c r="BU45" s="118"/>
      <c r="BV45" s="118"/>
      <c r="BW45" s="119"/>
      <c r="BX45" s="733"/>
      <c r="BY45" s="734"/>
      <c r="BZ45" s="735"/>
      <c r="CA45" s="129" t="s">
        <v>419</v>
      </c>
      <c r="CB45" s="118"/>
      <c r="CC45" s="118"/>
      <c r="CD45" s="118"/>
      <c r="CE45" s="762">
        <v>0.5</v>
      </c>
      <c r="CF45" s="762"/>
      <c r="CG45" s="118" t="s">
        <v>416</v>
      </c>
      <c r="CH45" s="118"/>
      <c r="CI45" s="118"/>
      <c r="CJ45" s="118"/>
      <c r="CK45" s="119"/>
      <c r="CL45" s="733"/>
      <c r="CM45" s="734"/>
      <c r="CN45" s="735"/>
      <c r="CT45" s="115"/>
      <c r="CU45" s="115"/>
      <c r="CV45" s="115"/>
      <c r="CW45" s="115"/>
      <c r="CX45" s="115"/>
      <c r="CY45" s="115"/>
      <c r="CZ45" s="115"/>
      <c r="DA45" s="115"/>
      <c r="DB45" s="115"/>
      <c r="DC45" s="115"/>
      <c r="DD45" s="115"/>
      <c r="DE45" s="115"/>
      <c r="DF45" s="115"/>
      <c r="DG45" s="115"/>
      <c r="DH45" s="115"/>
      <c r="DI45" s="115"/>
      <c r="DJ45" s="115"/>
      <c r="DK45" s="115"/>
      <c r="DL45" s="115"/>
      <c r="DM45" s="115"/>
      <c r="DN45" s="115"/>
      <c r="DO45" s="115"/>
      <c r="DP45" s="115"/>
      <c r="DQ45" s="115"/>
      <c r="DR45" s="115"/>
      <c r="DS45" s="115"/>
      <c r="DT45" s="115"/>
      <c r="DU45" s="115"/>
      <c r="DV45" s="115"/>
      <c r="DW45" s="115"/>
      <c r="DX45" s="115"/>
    </row>
    <row r="46" spans="33:128" ht="14.1" customHeight="1" thickBot="1">
      <c r="AG46" s="140"/>
      <c r="AH46" s="121"/>
      <c r="AI46" s="121"/>
      <c r="AJ46" s="153"/>
      <c r="AK46" s="144"/>
      <c r="AL46" s="144"/>
      <c r="AM46" s="144"/>
      <c r="AN46" s="144"/>
      <c r="AO46" s="144"/>
      <c r="AP46" s="144" t="s">
        <v>413</v>
      </c>
      <c r="AQ46" s="144"/>
      <c r="AR46" s="144"/>
      <c r="AS46" s="144"/>
      <c r="AT46" s="144"/>
      <c r="AU46" s="144"/>
      <c r="AV46" s="144"/>
      <c r="AW46" s="144"/>
      <c r="AX46" s="154"/>
      <c r="AY46" s="146" t="s">
        <v>395</v>
      </c>
      <c r="AZ46" s="147"/>
      <c r="BA46" s="147"/>
      <c r="BB46" s="147"/>
      <c r="BC46" s="147"/>
      <c r="BD46" s="147"/>
      <c r="BE46" s="147"/>
      <c r="BF46" s="147"/>
      <c r="BG46" s="147"/>
      <c r="BH46" s="147"/>
      <c r="BI46" s="149"/>
      <c r="BJ46" s="739"/>
      <c r="BK46" s="740"/>
      <c r="BL46" s="741"/>
      <c r="BM46" s="146" t="s">
        <v>429</v>
      </c>
      <c r="BN46" s="147"/>
      <c r="BO46" s="147"/>
      <c r="BP46" s="147"/>
      <c r="BQ46" s="147"/>
      <c r="BR46" s="147"/>
      <c r="BS46" s="147"/>
      <c r="BT46" s="147"/>
      <c r="BU46" s="147"/>
      <c r="BV46" s="147"/>
      <c r="BW46" s="149"/>
      <c r="BX46" s="772"/>
      <c r="BY46" s="773"/>
      <c r="BZ46" s="774"/>
      <c r="CA46" s="146" t="s">
        <v>429</v>
      </c>
      <c r="CB46" s="147"/>
      <c r="CC46" s="147"/>
      <c r="CD46" s="147"/>
      <c r="CE46" s="147"/>
      <c r="CF46" s="147"/>
      <c r="CG46" s="147"/>
      <c r="CH46" s="147"/>
      <c r="CI46" s="147"/>
      <c r="CJ46" s="147"/>
      <c r="CK46" s="149"/>
      <c r="CL46" s="772"/>
      <c r="CM46" s="773"/>
      <c r="CN46" s="774"/>
      <c r="CT46" s="115"/>
      <c r="CU46" s="115"/>
      <c r="CV46" s="115"/>
      <c r="CW46" s="115"/>
      <c r="CX46" s="115"/>
      <c r="CY46" s="115"/>
      <c r="CZ46" s="115"/>
      <c r="DA46" s="115"/>
      <c r="DB46" s="115"/>
      <c r="DC46" s="115"/>
      <c r="DD46" s="115"/>
      <c r="DE46" s="115"/>
      <c r="DF46" s="115"/>
      <c r="DG46" s="115"/>
      <c r="DH46" s="115"/>
      <c r="DI46" s="115"/>
      <c r="DJ46" s="115"/>
      <c r="DK46" s="115"/>
      <c r="DL46" s="115"/>
      <c r="DM46" s="115"/>
      <c r="DN46" s="115"/>
      <c r="DO46" s="115"/>
      <c r="DP46" s="115"/>
      <c r="DQ46" s="115"/>
      <c r="DR46" s="115"/>
      <c r="DS46" s="115"/>
      <c r="DT46" s="115"/>
      <c r="DU46" s="115"/>
      <c r="DV46" s="115"/>
      <c r="DW46" s="115"/>
      <c r="DX46" s="115"/>
    </row>
    <row r="47" spans="33:128" ht="14.1" customHeight="1" thickBot="1">
      <c r="AG47" s="141"/>
      <c r="AH47" s="136"/>
      <c r="AI47" s="136"/>
      <c r="AJ47" s="136"/>
      <c r="AK47" s="136"/>
      <c r="AL47" s="136"/>
      <c r="AM47" s="136"/>
      <c r="AN47" s="136"/>
      <c r="AO47" s="136"/>
      <c r="AP47" s="136"/>
      <c r="AQ47" s="136"/>
      <c r="AR47" s="136"/>
      <c r="AS47" s="136"/>
      <c r="AT47" s="136"/>
      <c r="AU47" s="136"/>
      <c r="AV47" s="136"/>
      <c r="AW47" s="136"/>
      <c r="AX47" s="137"/>
      <c r="AY47" s="130" t="s">
        <v>395</v>
      </c>
      <c r="AZ47" s="131"/>
      <c r="BA47" s="131"/>
      <c r="BB47" s="131"/>
      <c r="BC47" s="131"/>
      <c r="BD47" s="131"/>
      <c r="BE47" s="131"/>
      <c r="BF47" s="131"/>
      <c r="BG47" s="131"/>
      <c r="BH47" s="131"/>
      <c r="BI47" s="132"/>
      <c r="BJ47" s="760">
        <v>6116</v>
      </c>
      <c r="BK47" s="754"/>
      <c r="BL47" s="761"/>
      <c r="BM47" s="130" t="s">
        <v>429</v>
      </c>
      <c r="BN47" s="131"/>
      <c r="BO47" s="131"/>
      <c r="BP47" s="131"/>
      <c r="BQ47" s="131"/>
      <c r="BR47" s="131"/>
      <c r="BS47" s="131"/>
      <c r="BT47" s="131"/>
      <c r="BU47" s="131"/>
      <c r="BV47" s="131"/>
      <c r="BW47" s="131"/>
      <c r="BX47" s="127" t="s">
        <v>4</v>
      </c>
      <c r="BY47" s="765"/>
      <c r="BZ47" s="766"/>
      <c r="CA47" s="130" t="s">
        <v>429</v>
      </c>
      <c r="CB47" s="131"/>
      <c r="CC47" s="131"/>
      <c r="CD47" s="131"/>
      <c r="CE47" s="131"/>
      <c r="CF47" s="131"/>
      <c r="CG47" s="131"/>
      <c r="CH47" s="131"/>
      <c r="CI47" s="131"/>
      <c r="CJ47" s="131"/>
      <c r="CK47" s="131"/>
      <c r="CL47" s="127" t="s">
        <v>26</v>
      </c>
      <c r="CM47" s="765"/>
      <c r="CN47" s="766"/>
      <c r="CT47" s="115"/>
      <c r="CU47" s="115"/>
      <c r="CV47" s="115"/>
      <c r="CW47" s="115"/>
      <c r="CX47" s="115"/>
      <c r="CY47" s="115"/>
      <c r="CZ47" s="115"/>
      <c r="DA47" s="115"/>
      <c r="DB47" s="115"/>
      <c r="DC47" s="115"/>
      <c r="DD47" s="115"/>
      <c r="DE47" s="115"/>
      <c r="DF47" s="115"/>
      <c r="DG47" s="115"/>
      <c r="DH47" s="115"/>
      <c r="DI47" s="115"/>
      <c r="DJ47" s="115"/>
      <c r="DK47" s="115"/>
      <c r="DL47" s="115"/>
      <c r="DM47" s="115"/>
      <c r="DN47" s="115"/>
      <c r="DO47" s="115"/>
      <c r="DP47" s="115"/>
      <c r="DQ47" s="115"/>
      <c r="DR47" s="115"/>
      <c r="DS47" s="115"/>
      <c r="DT47" s="115"/>
      <c r="DU47" s="115"/>
      <c r="DV47" s="115"/>
      <c r="DW47" s="115"/>
      <c r="DX47" s="115"/>
    </row>
    <row r="48" spans="33:128" ht="14.1" customHeight="1">
      <c r="AY48" s="116" t="s">
        <v>420</v>
      </c>
      <c r="BM48" s="116" t="s">
        <v>421</v>
      </c>
      <c r="CT48" s="115"/>
      <c r="CU48" s="115"/>
      <c r="CV48" s="115"/>
      <c r="CW48" s="115"/>
      <c r="CX48" s="115"/>
      <c r="CY48" s="115"/>
      <c r="CZ48" s="115"/>
      <c r="DA48" s="115"/>
      <c r="DB48" s="115"/>
      <c r="DC48" s="115"/>
      <c r="DD48" s="115"/>
      <c r="DE48" s="115"/>
      <c r="DF48" s="115"/>
      <c r="DG48" s="115"/>
      <c r="DH48" s="115"/>
      <c r="DI48" s="115"/>
      <c r="DJ48" s="115"/>
      <c r="DK48" s="115"/>
      <c r="DL48" s="115"/>
      <c r="DM48" s="115"/>
      <c r="DN48" s="115"/>
      <c r="DO48" s="115"/>
      <c r="DP48" s="115"/>
      <c r="DQ48" s="115"/>
      <c r="DR48" s="115"/>
      <c r="DS48" s="115"/>
      <c r="DT48" s="115"/>
      <c r="DU48" s="115"/>
      <c r="DV48" s="115"/>
      <c r="DW48" s="115"/>
      <c r="DX48" s="115"/>
    </row>
    <row r="49" spans="42:128" ht="14.1" customHeight="1">
      <c r="CT49" s="115"/>
      <c r="CU49" s="115"/>
      <c r="CV49" s="115"/>
      <c r="CW49" s="115"/>
      <c r="CX49" s="115"/>
      <c r="CY49" s="115"/>
      <c r="CZ49" s="115"/>
      <c r="DA49" s="115"/>
      <c r="DB49" s="115"/>
      <c r="DC49" s="115"/>
      <c r="DD49" s="115"/>
      <c r="DE49" s="115"/>
      <c r="DF49" s="115"/>
      <c r="DG49" s="115"/>
      <c r="DH49" s="115"/>
      <c r="DI49" s="115"/>
      <c r="DJ49" s="115"/>
      <c r="DK49" s="115"/>
      <c r="DL49" s="115"/>
      <c r="DM49" s="115"/>
      <c r="DN49" s="115"/>
      <c r="DO49" s="115"/>
      <c r="DP49" s="115"/>
      <c r="DQ49" s="115"/>
      <c r="DR49" s="115"/>
      <c r="DS49" s="115"/>
      <c r="DT49" s="115"/>
      <c r="DU49" s="115"/>
      <c r="DV49" s="115"/>
      <c r="DW49" s="115"/>
      <c r="DX49" s="115"/>
    </row>
    <row r="50" spans="42:128" ht="14.1" customHeight="1" thickBot="1">
      <c r="AP50" s="116" t="s">
        <v>375</v>
      </c>
      <c r="CT50" s="115"/>
      <c r="CU50" s="115"/>
      <c r="CV50" s="115"/>
      <c r="CW50" s="115"/>
      <c r="CX50" s="115"/>
      <c r="CY50" s="115"/>
      <c r="CZ50" s="115"/>
      <c r="DA50" s="115"/>
      <c r="DB50" s="115"/>
      <c r="DC50" s="115"/>
      <c r="DD50" s="115"/>
      <c r="DE50" s="115"/>
      <c r="DF50" s="115"/>
      <c r="DG50" s="115"/>
      <c r="DH50" s="115"/>
      <c r="DI50" s="115"/>
      <c r="DJ50" s="115"/>
      <c r="DK50" s="115"/>
      <c r="DL50" s="115"/>
      <c r="DM50" s="115"/>
      <c r="DN50" s="115"/>
      <c r="DO50" s="115"/>
      <c r="DP50" s="115"/>
      <c r="DQ50" s="115"/>
      <c r="DR50" s="115"/>
      <c r="DS50" s="115"/>
      <c r="DT50" s="115"/>
      <c r="DU50" s="115"/>
      <c r="DV50" s="115"/>
      <c r="DW50" s="115"/>
      <c r="DX50" s="115"/>
    </row>
    <row r="51" spans="42:128" ht="14.1" customHeight="1">
      <c r="AP51" s="703"/>
      <c r="AQ51" s="702"/>
      <c r="AR51" s="702"/>
      <c r="AS51" s="702"/>
      <c r="AT51" s="702"/>
      <c r="AU51" s="702"/>
      <c r="AV51" s="702"/>
      <c r="AW51" s="702"/>
      <c r="AX51" s="704"/>
      <c r="AY51" s="703" t="s">
        <v>408</v>
      </c>
      <c r="AZ51" s="702"/>
      <c r="BA51" s="702"/>
      <c r="BB51" s="702"/>
      <c r="BC51" s="702"/>
      <c r="BD51" s="702"/>
      <c r="BE51" s="702"/>
      <c r="BF51" s="702"/>
      <c r="BG51" s="702"/>
      <c r="BH51" s="702"/>
      <c r="BI51" s="702"/>
      <c r="BJ51" s="702"/>
      <c r="BK51" s="702"/>
      <c r="BL51" s="704"/>
      <c r="BM51" s="703" t="s">
        <v>427</v>
      </c>
      <c r="BN51" s="702"/>
      <c r="BO51" s="702"/>
      <c r="BP51" s="702"/>
      <c r="BQ51" s="702"/>
      <c r="BR51" s="702"/>
      <c r="BS51" s="702"/>
      <c r="BT51" s="702"/>
      <c r="BU51" s="702"/>
      <c r="BV51" s="702"/>
      <c r="BW51" s="702"/>
      <c r="BX51" s="702"/>
      <c r="BY51" s="702"/>
      <c r="BZ51" s="704"/>
      <c r="CA51" s="703" t="s">
        <v>432</v>
      </c>
      <c r="CB51" s="702"/>
      <c r="CC51" s="702"/>
      <c r="CD51" s="702"/>
      <c r="CE51" s="702"/>
      <c r="CF51" s="702"/>
      <c r="CG51" s="702"/>
      <c r="CH51" s="702"/>
      <c r="CI51" s="702"/>
      <c r="CJ51" s="702"/>
      <c r="CK51" s="702"/>
      <c r="CL51" s="702"/>
      <c r="CM51" s="702"/>
      <c r="CN51" s="704"/>
      <c r="CT51" s="115"/>
      <c r="CU51" s="115"/>
      <c r="CV51" s="115"/>
      <c r="CW51" s="115"/>
      <c r="CX51" s="115"/>
      <c r="CY51" s="115"/>
      <c r="CZ51" s="115"/>
      <c r="DA51" s="115"/>
      <c r="DB51" s="115"/>
      <c r="DC51" s="115"/>
      <c r="DD51" s="115"/>
      <c r="DE51" s="115"/>
      <c r="DF51" s="115"/>
      <c r="DG51" s="115"/>
      <c r="DH51" s="115"/>
      <c r="DI51" s="115"/>
      <c r="DJ51" s="115"/>
      <c r="DK51" s="115"/>
      <c r="DL51" s="115"/>
      <c r="DM51" s="115"/>
      <c r="DN51" s="115"/>
      <c r="DO51" s="115"/>
      <c r="DP51" s="115"/>
      <c r="DQ51" s="115"/>
      <c r="DR51" s="115"/>
      <c r="DS51" s="115"/>
      <c r="DT51" s="115"/>
      <c r="DU51" s="115"/>
      <c r="DV51" s="115"/>
      <c r="DW51" s="115"/>
      <c r="DX51" s="115"/>
    </row>
    <row r="52" spans="42:128" ht="14.1" customHeight="1">
      <c r="AP52" s="705"/>
      <c r="AQ52" s="706"/>
      <c r="AR52" s="706"/>
      <c r="AS52" s="706"/>
      <c r="AT52" s="706"/>
      <c r="AU52" s="706"/>
      <c r="AV52" s="706"/>
      <c r="AW52" s="706"/>
      <c r="AX52" s="707"/>
      <c r="AY52" s="717" t="s">
        <v>407</v>
      </c>
      <c r="AZ52" s="718"/>
      <c r="BA52" s="718"/>
      <c r="BB52" s="718"/>
      <c r="BC52" s="718"/>
      <c r="BD52" s="718"/>
      <c r="BE52" s="718"/>
      <c r="BF52" s="718"/>
      <c r="BG52" s="718"/>
      <c r="BH52" s="718"/>
      <c r="BI52" s="718"/>
      <c r="BJ52" s="122"/>
      <c r="BK52" s="122"/>
      <c r="BL52" s="128"/>
      <c r="BM52" s="717" t="s">
        <v>407</v>
      </c>
      <c r="BN52" s="718"/>
      <c r="BO52" s="718"/>
      <c r="BP52" s="718"/>
      <c r="BQ52" s="718"/>
      <c r="BR52" s="718"/>
      <c r="BS52" s="718"/>
      <c r="BT52" s="718"/>
      <c r="BU52" s="718"/>
      <c r="BV52" s="718"/>
      <c r="BW52" s="718"/>
      <c r="BX52" s="122"/>
      <c r="BY52" s="122"/>
      <c r="BZ52" s="128"/>
      <c r="CA52" s="717" t="s">
        <v>407</v>
      </c>
      <c r="CB52" s="718"/>
      <c r="CC52" s="718"/>
      <c r="CD52" s="718"/>
      <c r="CE52" s="718"/>
      <c r="CF52" s="718"/>
      <c r="CG52" s="718"/>
      <c r="CH52" s="718"/>
      <c r="CI52" s="718"/>
      <c r="CJ52" s="718"/>
      <c r="CK52" s="718"/>
      <c r="CL52" s="122"/>
      <c r="CM52" s="122"/>
      <c r="CN52" s="128"/>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5"/>
      <c r="DV52" s="115"/>
      <c r="DW52" s="115"/>
      <c r="DX52" s="115"/>
    </row>
    <row r="53" spans="42:128" ht="14.1" customHeight="1">
      <c r="AP53" s="752" t="s">
        <v>423</v>
      </c>
      <c r="AQ53" s="712"/>
      <c r="AR53" s="712"/>
      <c r="AS53" s="712"/>
      <c r="AT53" s="712"/>
      <c r="AU53" s="712"/>
      <c r="AV53" s="712"/>
      <c r="AW53" s="712"/>
      <c r="AX53" s="133"/>
      <c r="AY53" s="129" t="s">
        <v>426</v>
      </c>
      <c r="AZ53" s="118"/>
      <c r="BA53" s="118"/>
      <c r="BB53" s="124"/>
      <c r="BC53" s="124"/>
      <c r="BD53" s="118"/>
      <c r="BE53" s="118"/>
      <c r="BF53" s="118"/>
      <c r="BG53" s="118"/>
      <c r="BH53" s="118"/>
      <c r="BI53" s="119"/>
      <c r="BJ53" s="711">
        <v>35324</v>
      </c>
      <c r="BK53" s="712"/>
      <c r="BL53" s="713"/>
      <c r="BM53" s="129" t="s">
        <v>426</v>
      </c>
      <c r="BN53" s="118"/>
      <c r="BO53" s="118"/>
      <c r="BP53" s="124"/>
      <c r="BQ53" s="124"/>
      <c r="BR53" s="118"/>
      <c r="BS53" s="118"/>
      <c r="BT53" s="118"/>
      <c r="BU53" s="118"/>
      <c r="BV53" s="118"/>
      <c r="BW53" s="119"/>
      <c r="BX53" s="733"/>
      <c r="BY53" s="734"/>
      <c r="BZ53" s="735"/>
      <c r="CA53" s="129" t="s">
        <v>426</v>
      </c>
      <c r="CB53" s="118"/>
      <c r="CC53" s="118"/>
      <c r="CD53" s="124"/>
      <c r="CE53" s="124"/>
      <c r="CF53" s="118"/>
      <c r="CG53" s="118"/>
      <c r="CH53" s="118"/>
      <c r="CI53" s="118"/>
      <c r="CJ53" s="118"/>
      <c r="CK53" s="119"/>
      <c r="CL53" s="733"/>
      <c r="CM53" s="734"/>
      <c r="CN53" s="735"/>
      <c r="CT53" s="115"/>
      <c r="CU53" s="115"/>
      <c r="CV53" s="115"/>
      <c r="CW53" s="115"/>
      <c r="CX53" s="115"/>
      <c r="CY53" s="115"/>
      <c r="CZ53" s="115"/>
      <c r="DA53" s="115"/>
      <c r="DB53" s="115"/>
      <c r="DC53" s="115"/>
      <c r="DD53" s="115"/>
      <c r="DE53" s="115"/>
      <c r="DF53" s="115"/>
      <c r="DG53" s="115"/>
      <c r="DH53" s="115"/>
      <c r="DI53" s="115"/>
      <c r="DJ53" s="115"/>
      <c r="DK53" s="115"/>
      <c r="DL53" s="115"/>
      <c r="DM53" s="115"/>
      <c r="DN53" s="115"/>
      <c r="DO53" s="115"/>
      <c r="DP53" s="115"/>
      <c r="DQ53" s="115"/>
      <c r="DR53" s="115"/>
      <c r="DS53" s="115"/>
      <c r="DT53" s="115"/>
      <c r="DU53" s="115"/>
      <c r="DV53" s="115"/>
      <c r="DW53" s="115"/>
      <c r="DX53" s="115"/>
    </row>
    <row r="54" spans="42:128" ht="14.1" customHeight="1">
      <c r="AP54" s="752" t="s">
        <v>422</v>
      </c>
      <c r="AQ54" s="712"/>
      <c r="AR54" s="712"/>
      <c r="AS54" s="712"/>
      <c r="AT54" s="712"/>
      <c r="AU54" s="712"/>
      <c r="AV54" s="712"/>
      <c r="AW54" s="712"/>
      <c r="AX54" s="133"/>
      <c r="AY54" s="129" t="s">
        <v>563</v>
      </c>
      <c r="AZ54" s="118"/>
      <c r="BA54" s="118"/>
      <c r="BB54" s="118"/>
      <c r="BC54" s="123"/>
      <c r="BD54" s="118"/>
      <c r="BE54" s="118"/>
      <c r="BF54" s="118"/>
      <c r="BG54" s="118"/>
      <c r="BH54" s="118"/>
      <c r="BI54" s="119"/>
      <c r="BJ54" s="733"/>
      <c r="BK54" s="734"/>
      <c r="BL54" s="735"/>
      <c r="BM54" s="129" t="s">
        <v>563</v>
      </c>
      <c r="BN54" s="118"/>
      <c r="BO54" s="118"/>
      <c r="BP54" s="118"/>
      <c r="BQ54" s="123"/>
      <c r="BR54" s="118"/>
      <c r="BS54" s="118"/>
      <c r="BT54" s="118"/>
      <c r="BU54" s="118"/>
      <c r="BV54" s="118"/>
      <c r="BW54" s="119"/>
      <c r="BX54" s="733"/>
      <c r="BY54" s="734"/>
      <c r="BZ54" s="735"/>
      <c r="CA54" s="129" t="s">
        <v>563</v>
      </c>
      <c r="CB54" s="118"/>
      <c r="CC54" s="118"/>
      <c r="CD54" s="118"/>
      <c r="CE54" s="123"/>
      <c r="CF54" s="118"/>
      <c r="CG54" s="118"/>
      <c r="CH54" s="118"/>
      <c r="CI54" s="118"/>
      <c r="CJ54" s="118"/>
      <c r="CK54" s="119"/>
      <c r="CL54" s="733"/>
      <c r="CM54" s="734"/>
      <c r="CN54" s="735"/>
      <c r="CT54" s="115"/>
      <c r="CU54" s="115"/>
      <c r="CV54" s="115"/>
      <c r="CW54" s="115"/>
      <c r="CX54" s="115"/>
      <c r="CY54" s="115"/>
      <c r="CZ54" s="115"/>
      <c r="DA54" s="115"/>
      <c r="DB54" s="115"/>
      <c r="DC54" s="115"/>
      <c r="DD54" s="115"/>
      <c r="DE54" s="115"/>
      <c r="DF54" s="115"/>
      <c r="DG54" s="115"/>
      <c r="DH54" s="115"/>
      <c r="DI54" s="115"/>
      <c r="DJ54" s="115"/>
      <c r="DK54" s="115"/>
      <c r="DL54" s="115"/>
      <c r="DM54" s="115"/>
      <c r="DN54" s="115"/>
      <c r="DO54" s="115"/>
      <c r="DP54" s="115"/>
      <c r="DQ54" s="115"/>
      <c r="DR54" s="115"/>
      <c r="DS54" s="115"/>
      <c r="DT54" s="115"/>
      <c r="DU54" s="115"/>
      <c r="DV54" s="115"/>
      <c r="DW54" s="115"/>
      <c r="DX54" s="115"/>
    </row>
    <row r="55" spans="42:128" ht="14.1" customHeight="1" thickBot="1">
      <c r="AP55" s="752" t="s">
        <v>424</v>
      </c>
      <c r="AQ55" s="712"/>
      <c r="AR55" s="712"/>
      <c r="AS55" s="712"/>
      <c r="AT55" s="712"/>
      <c r="AU55" s="712"/>
      <c r="AV55" s="712"/>
      <c r="AW55" s="712"/>
      <c r="AX55" s="133"/>
      <c r="AY55" s="129" t="s">
        <v>562</v>
      </c>
      <c r="AZ55" s="118"/>
      <c r="BA55" s="118"/>
      <c r="BB55" s="118"/>
      <c r="BC55" s="118"/>
      <c r="BD55" s="118"/>
      <c r="BE55" s="118"/>
      <c r="BF55" s="118"/>
      <c r="BG55" s="118"/>
      <c r="BH55" s="118"/>
      <c r="BI55" s="119"/>
      <c r="BJ55" s="755"/>
      <c r="BK55" s="756"/>
      <c r="BL55" s="757"/>
      <c r="BM55" s="129" t="s">
        <v>562</v>
      </c>
      <c r="BN55" s="118"/>
      <c r="BO55" s="118"/>
      <c r="BP55" s="118"/>
      <c r="BQ55" s="118"/>
      <c r="BR55" s="118"/>
      <c r="BS55" s="118"/>
      <c r="BT55" s="118"/>
      <c r="BU55" s="118"/>
      <c r="BV55" s="118"/>
      <c r="BW55" s="119"/>
      <c r="BX55" s="775">
        <v>7534</v>
      </c>
      <c r="BY55" s="776"/>
      <c r="BZ55" s="777"/>
      <c r="CA55" s="129" t="s">
        <v>562</v>
      </c>
      <c r="CB55" s="118"/>
      <c r="CC55" s="118"/>
      <c r="CD55" s="118"/>
      <c r="CE55" s="118"/>
      <c r="CF55" s="118"/>
      <c r="CG55" s="118"/>
      <c r="CH55" s="118"/>
      <c r="CI55" s="118"/>
      <c r="CJ55" s="118"/>
      <c r="CK55" s="119"/>
      <c r="CL55" s="755"/>
      <c r="CM55" s="756"/>
      <c r="CN55" s="757"/>
      <c r="CT55" s="115"/>
      <c r="CU55" s="115"/>
      <c r="CV55" s="115"/>
      <c r="CW55" s="115"/>
      <c r="CX55" s="115"/>
      <c r="CY55" s="115"/>
      <c r="CZ55" s="115"/>
      <c r="DA55" s="115"/>
      <c r="DB55" s="115"/>
      <c r="DC55" s="115"/>
      <c r="DD55" s="115"/>
      <c r="DE55" s="115"/>
      <c r="DF55" s="115"/>
      <c r="DG55" s="115"/>
      <c r="DH55" s="115"/>
      <c r="DI55" s="115"/>
      <c r="DJ55" s="115"/>
      <c r="DK55" s="115"/>
      <c r="DL55" s="115"/>
      <c r="DM55" s="115"/>
      <c r="DN55" s="115"/>
      <c r="DO55" s="115"/>
      <c r="DP55" s="115"/>
      <c r="DQ55" s="115"/>
      <c r="DR55" s="115"/>
      <c r="DS55" s="115"/>
      <c r="DT55" s="115"/>
      <c r="DU55" s="115"/>
      <c r="DV55" s="115"/>
      <c r="DW55" s="115"/>
      <c r="DX55" s="115"/>
    </row>
    <row r="56" spans="42:128" ht="14.1" customHeight="1" thickBot="1">
      <c r="AP56" s="753" t="s">
        <v>425</v>
      </c>
      <c r="AQ56" s="754"/>
      <c r="AR56" s="754"/>
      <c r="AS56" s="754"/>
      <c r="AT56" s="754"/>
      <c r="AU56" s="754"/>
      <c r="AV56" s="754"/>
      <c r="AW56" s="754"/>
      <c r="AX56" s="135"/>
      <c r="AY56" s="130" t="s">
        <v>561</v>
      </c>
      <c r="AZ56" s="131"/>
      <c r="BA56" s="131"/>
      <c r="BB56" s="131"/>
      <c r="BC56" s="167"/>
      <c r="BD56" s="167"/>
      <c r="BE56" s="131"/>
      <c r="BF56" s="131"/>
      <c r="BG56" s="131"/>
      <c r="BH56" s="131"/>
      <c r="BI56" s="131"/>
      <c r="BJ56" s="127" t="s">
        <v>1</v>
      </c>
      <c r="BK56" s="758"/>
      <c r="BL56" s="759"/>
      <c r="BM56" s="130" t="s">
        <v>561</v>
      </c>
      <c r="BN56" s="131"/>
      <c r="BO56" s="131"/>
      <c r="BP56" s="131"/>
      <c r="BQ56" s="167"/>
      <c r="BR56" s="167"/>
      <c r="BS56" s="131"/>
      <c r="BT56" s="131"/>
      <c r="BU56" s="131"/>
      <c r="BV56" s="131"/>
      <c r="BW56" s="131"/>
      <c r="BX56" s="127" t="s">
        <v>5</v>
      </c>
      <c r="BY56" s="758"/>
      <c r="BZ56" s="759"/>
      <c r="CA56" s="130" t="s">
        <v>561</v>
      </c>
      <c r="CB56" s="131"/>
      <c r="CC56" s="131"/>
      <c r="CD56" s="131"/>
      <c r="CE56" s="167"/>
      <c r="CF56" s="167"/>
      <c r="CG56" s="131"/>
      <c r="CH56" s="131"/>
      <c r="CI56" s="131"/>
      <c r="CJ56" s="131"/>
      <c r="CK56" s="131"/>
      <c r="CL56" s="127" t="s">
        <v>27</v>
      </c>
      <c r="CM56" s="758"/>
      <c r="CN56" s="759"/>
      <c r="CT56" s="115"/>
      <c r="CU56" s="115"/>
      <c r="CV56" s="115"/>
      <c r="CW56" s="115"/>
      <c r="CX56" s="115"/>
      <c r="CY56" s="115"/>
      <c r="CZ56" s="115"/>
      <c r="DA56" s="115"/>
      <c r="DB56" s="115"/>
      <c r="DC56" s="115"/>
      <c r="DD56" s="115"/>
      <c r="DE56" s="115"/>
      <c r="DF56" s="115"/>
      <c r="DG56" s="115"/>
      <c r="DH56" s="115"/>
      <c r="DI56" s="115"/>
      <c r="DJ56" s="115"/>
      <c r="DK56" s="115"/>
      <c r="DL56" s="115"/>
      <c r="DM56" s="115"/>
      <c r="DN56" s="115"/>
      <c r="DO56" s="115"/>
      <c r="DP56" s="115"/>
      <c r="DQ56" s="115"/>
      <c r="DR56" s="115"/>
      <c r="DS56" s="115"/>
      <c r="DT56" s="115"/>
      <c r="DU56" s="115"/>
      <c r="DV56" s="115"/>
      <c r="DW56" s="115"/>
      <c r="DX56" s="115"/>
    </row>
    <row r="57" spans="42:128" ht="15" customHeight="1"/>
    <row r="58" spans="42:128" ht="15.6" customHeight="1"/>
    <row r="59" spans="42:128" ht="15.6" customHeight="1"/>
    <row r="60" spans="42:128" ht="15.6" customHeight="1"/>
    <row r="61" spans="42:128" ht="15.6" customHeight="1"/>
  </sheetData>
  <sheetProtection algorithmName="SHA-512" hashValue="bCT9NmKylAtYHL/EcngyHlgRQfOLYvxMNBTlHbqjb9RD/JgcVsVSHMTK9cF5N3YCCFXgrV09k1vd7d5gjaIqyg==" saltValue="LVtFch3cnSHGrjM+ygd/8w==" spinCount="100000" sheet="1" objects="1" scenarios="1"/>
  <mergeCells count="187">
    <mergeCell ref="AG4:AX5"/>
    <mergeCell ref="AY4:BL4"/>
    <mergeCell ref="BM4:BZ4"/>
    <mergeCell ref="CA4:CN4"/>
    <mergeCell ref="AY5:BI5"/>
    <mergeCell ref="BM5:BW5"/>
    <mergeCell ref="CA5:CK5"/>
    <mergeCell ref="AG6:AI8"/>
    <mergeCell ref="BJ6:BL6"/>
    <mergeCell ref="BX6:BZ6"/>
    <mergeCell ref="CL6:CN6"/>
    <mergeCell ref="BJ7:BL7"/>
    <mergeCell ref="BX7:BZ7"/>
    <mergeCell ref="CL7:CN7"/>
    <mergeCell ref="BJ8:BL8"/>
    <mergeCell ref="BX8:BZ8"/>
    <mergeCell ref="CL8:CN8"/>
    <mergeCell ref="AG9:AI17"/>
    <mergeCell ref="BJ9:BL9"/>
    <mergeCell ref="BX9:BZ9"/>
    <mergeCell ref="CL9:CN9"/>
    <mergeCell ref="BJ10:BL10"/>
    <mergeCell ref="BX10:BZ10"/>
    <mergeCell ref="CL10:CN10"/>
    <mergeCell ref="BJ11:BL11"/>
    <mergeCell ref="BX11:BZ11"/>
    <mergeCell ref="CL11:CN11"/>
    <mergeCell ref="BJ17:BL17"/>
    <mergeCell ref="BX17:BZ17"/>
    <mergeCell ref="CM17:CN17"/>
    <mergeCell ref="DD13:DF13"/>
    <mergeCell ref="DM13:DN13"/>
    <mergeCell ref="BJ14:BL14"/>
    <mergeCell ref="BX14:BZ14"/>
    <mergeCell ref="CL14:CN14"/>
    <mergeCell ref="DG14:DI14"/>
    <mergeCell ref="BJ12:BL12"/>
    <mergeCell ref="BX12:BZ12"/>
    <mergeCell ref="CL12:CN12"/>
    <mergeCell ref="BK13:BL13"/>
    <mergeCell ref="BY13:BZ13"/>
    <mergeCell ref="CM13:CN13"/>
    <mergeCell ref="DK17:DM17"/>
    <mergeCell ref="CX18:CY18"/>
    <mergeCell ref="DP18:DQ18"/>
    <mergeCell ref="BJ15:BL15"/>
    <mergeCell ref="BX15:BZ15"/>
    <mergeCell ref="CL15:CN15"/>
    <mergeCell ref="CX15:CY15"/>
    <mergeCell ref="DM15:DN15"/>
    <mergeCell ref="BJ16:BL16"/>
    <mergeCell ref="BX16:BZ16"/>
    <mergeCell ref="CC16:CD16"/>
    <mergeCell ref="CL16:CN16"/>
    <mergeCell ref="BX23:BZ23"/>
    <mergeCell ref="CC23:CD23"/>
    <mergeCell ref="DO19:DP19"/>
    <mergeCell ref="AG20:AX21"/>
    <mergeCell ref="AY20:BL20"/>
    <mergeCell ref="BM20:BZ20"/>
    <mergeCell ref="CA20:CN20"/>
    <mergeCell ref="DD20:DE20"/>
    <mergeCell ref="AY21:BI21"/>
    <mergeCell ref="BM21:BW21"/>
    <mergeCell ref="CA21:CK21"/>
    <mergeCell ref="DK21:DL21"/>
    <mergeCell ref="CA28:CK28"/>
    <mergeCell ref="AJ29:AX29"/>
    <mergeCell ref="BJ29:BL29"/>
    <mergeCell ref="BO29:BP29"/>
    <mergeCell ref="BX29:BZ29"/>
    <mergeCell ref="CC29:CD29"/>
    <mergeCell ref="CL23:CN23"/>
    <mergeCell ref="BJ24:BL24"/>
    <mergeCell ref="BY24:BZ24"/>
    <mergeCell ref="CM24:CN24"/>
    <mergeCell ref="AG27:AX28"/>
    <mergeCell ref="AY27:BL27"/>
    <mergeCell ref="BM27:BZ27"/>
    <mergeCell ref="CA27:CN27"/>
    <mergeCell ref="AY28:BI28"/>
    <mergeCell ref="BM28:BW28"/>
    <mergeCell ref="AG22:AI24"/>
    <mergeCell ref="BJ22:BL22"/>
    <mergeCell ref="BO22:BP22"/>
    <mergeCell ref="BX22:BZ22"/>
    <mergeCell ref="CC22:CD22"/>
    <mergeCell ref="CL22:CN22"/>
    <mergeCell ref="BJ23:BL23"/>
    <mergeCell ref="BO23:BP23"/>
    <mergeCell ref="DH31:DI31"/>
    <mergeCell ref="CL29:CN29"/>
    <mergeCell ref="DE29:DF29"/>
    <mergeCell ref="BJ30:BL30"/>
    <mergeCell ref="BO30:BP30"/>
    <mergeCell ref="BX30:BZ30"/>
    <mergeCell ref="CC30:CD30"/>
    <mergeCell ref="CL30:CN30"/>
    <mergeCell ref="CV30:CW30"/>
    <mergeCell ref="BG33:BI33"/>
    <mergeCell ref="BJ33:BL33"/>
    <mergeCell ref="BR33:BS33"/>
    <mergeCell ref="BX33:BZ33"/>
    <mergeCell ref="CF33:CG33"/>
    <mergeCell ref="CL33:CN33"/>
    <mergeCell ref="BJ31:BL31"/>
    <mergeCell ref="BO31:BP31"/>
    <mergeCell ref="BX31:BZ31"/>
    <mergeCell ref="CC31:CD31"/>
    <mergeCell ref="CL31:CN31"/>
    <mergeCell ref="CW33:CX33"/>
    <mergeCell ref="DN33:DO33"/>
    <mergeCell ref="BJ34:BL34"/>
    <mergeCell ref="BO34:BP34"/>
    <mergeCell ref="BX34:BZ34"/>
    <mergeCell ref="CC34:CD34"/>
    <mergeCell ref="CL34:CN34"/>
    <mergeCell ref="BJ32:BL32"/>
    <mergeCell ref="BX32:BZ32"/>
    <mergeCell ref="CL32:CN32"/>
    <mergeCell ref="DH32:DI32"/>
    <mergeCell ref="BJ35:BL35"/>
    <mergeCell ref="BX35:BZ35"/>
    <mergeCell ref="CL35:CN35"/>
    <mergeCell ref="BJ36:BL36"/>
    <mergeCell ref="BO36:BP36"/>
    <mergeCell ref="BX36:BZ36"/>
    <mergeCell ref="CC36:CD36"/>
    <mergeCell ref="CL36:CN36"/>
    <mergeCell ref="CA41:CK41"/>
    <mergeCell ref="BJ37:BL37"/>
    <mergeCell ref="BY37:BZ37"/>
    <mergeCell ref="CM37:CN37"/>
    <mergeCell ref="CL38:CN38"/>
    <mergeCell ref="AG40:AX41"/>
    <mergeCell ref="AY40:BL40"/>
    <mergeCell ref="BM40:BZ40"/>
    <mergeCell ref="CA40:CN40"/>
    <mergeCell ref="AY41:BI41"/>
    <mergeCell ref="BM41:BW41"/>
    <mergeCell ref="BC45:BD45"/>
    <mergeCell ref="BJ45:BL45"/>
    <mergeCell ref="BQ45:BR45"/>
    <mergeCell ref="BX45:BZ45"/>
    <mergeCell ref="CE45:CF45"/>
    <mergeCell ref="CL45:CN45"/>
    <mergeCell ref="CL42:CN42"/>
    <mergeCell ref="BJ43:BL43"/>
    <mergeCell ref="BX43:BZ43"/>
    <mergeCell ref="CL43:CN43"/>
    <mergeCell ref="BJ44:BL44"/>
    <mergeCell ref="BX44:BZ44"/>
    <mergeCell ref="CL44:CN44"/>
    <mergeCell ref="BB42:BC42"/>
    <mergeCell ref="BJ42:BL42"/>
    <mergeCell ref="BP42:BQ42"/>
    <mergeCell ref="BX42:BZ42"/>
    <mergeCell ref="CD42:CE42"/>
    <mergeCell ref="AP51:AX52"/>
    <mergeCell ref="AY51:BL51"/>
    <mergeCell ref="BM51:BZ51"/>
    <mergeCell ref="CA51:CN51"/>
    <mergeCell ref="AY52:BI52"/>
    <mergeCell ref="BM52:BW52"/>
    <mergeCell ref="CA52:CK52"/>
    <mergeCell ref="BJ46:BL46"/>
    <mergeCell ref="BX46:BZ46"/>
    <mergeCell ref="CL46:CN46"/>
    <mergeCell ref="BJ47:BL47"/>
    <mergeCell ref="BY47:BZ47"/>
    <mergeCell ref="CM47:CN47"/>
    <mergeCell ref="AP55:AW55"/>
    <mergeCell ref="BJ55:BL55"/>
    <mergeCell ref="BX55:BZ55"/>
    <mergeCell ref="CL55:CN55"/>
    <mergeCell ref="AP56:AW56"/>
    <mergeCell ref="BK56:BL56"/>
    <mergeCell ref="BY56:BZ56"/>
    <mergeCell ref="CM56:CN56"/>
    <mergeCell ref="AP53:AW53"/>
    <mergeCell ref="BJ53:BL53"/>
    <mergeCell ref="BX53:BZ53"/>
    <mergeCell ref="CL53:CN53"/>
    <mergeCell ref="AP54:AW54"/>
    <mergeCell ref="BJ54:BL54"/>
    <mergeCell ref="BX54:BZ54"/>
    <mergeCell ref="CL54:CN54"/>
  </mergeCells>
  <phoneticPr fontId="7"/>
  <pageMargins left="0.39370078740157483" right="0.19685039370078741" top="0.55118110236220474" bottom="0.35433070866141736"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FBB30A-9265-4200-A912-74A642EC6EDD}">
  <dimension ref="A1:BQ358"/>
  <sheetViews>
    <sheetView view="pageBreakPreview" zoomScaleNormal="100" zoomScaleSheetLayoutView="100" workbookViewId="0">
      <selection activeCell="BW26" sqref="BW26"/>
    </sheetView>
  </sheetViews>
  <sheetFormatPr defaultColWidth="9" defaultRowHeight="16.5"/>
  <cols>
    <col min="1" max="181" width="2.75" style="1" customWidth="1"/>
    <col min="182" max="182" width="0.75" style="1" customWidth="1"/>
    <col min="183" max="184" width="3.125" style="1" customWidth="1"/>
    <col min="185" max="187" width="2.75" style="1" customWidth="1"/>
    <col min="188" max="189" width="3.125" style="1" customWidth="1"/>
    <col min="190" max="192" width="2.75" style="1" customWidth="1"/>
    <col min="193" max="194" width="3.125" style="1" customWidth="1"/>
    <col min="195" max="197" width="2.75" style="1" customWidth="1"/>
    <col min="198" max="199" width="3.125" style="1" customWidth="1"/>
    <col min="200" max="202" width="2.75" style="1" customWidth="1"/>
    <col min="203" max="204" width="3.125" style="1" customWidth="1"/>
    <col min="205" max="207" width="2.75" style="1" customWidth="1"/>
    <col min="208" max="209" width="3.125" style="1" customWidth="1"/>
    <col min="210" max="212" width="2.75" style="1" customWidth="1"/>
    <col min="213" max="213" width="0.375" style="1" customWidth="1"/>
    <col min="214" max="227" width="2.75" style="1" customWidth="1"/>
    <col min="228" max="16384" width="9" style="1"/>
  </cols>
  <sheetData>
    <row r="1" spans="1:55" ht="15.95" customHeight="1">
      <c r="A1" s="1" t="s">
        <v>481</v>
      </c>
      <c r="AF1" s="1" t="s">
        <v>570</v>
      </c>
    </row>
    <row r="2" spans="1:55" ht="15.95" customHeight="1">
      <c r="B2" s="1" t="s">
        <v>482</v>
      </c>
      <c r="AH2" s="1" t="s">
        <v>510</v>
      </c>
    </row>
    <row r="3" spans="1:55" ht="15.95" customHeight="1">
      <c r="B3" s="1" t="s">
        <v>483</v>
      </c>
      <c r="Y3" s="1" t="s">
        <v>484</v>
      </c>
      <c r="AH3" s="1" t="s">
        <v>511</v>
      </c>
    </row>
    <row r="4" spans="1:55" ht="15.95" customHeight="1">
      <c r="BA4" s="1" t="s">
        <v>512</v>
      </c>
    </row>
    <row r="5" spans="1:55" ht="15.95" customHeight="1">
      <c r="A5" s="1" t="s">
        <v>487</v>
      </c>
      <c r="AG5" s="1" t="s">
        <v>513</v>
      </c>
    </row>
    <row r="6" spans="1:55" ht="15.95" customHeight="1">
      <c r="B6" s="1" t="s">
        <v>485</v>
      </c>
      <c r="U6" s="1" t="s">
        <v>486</v>
      </c>
      <c r="AG6" s="114"/>
      <c r="AH6" s="529" t="s">
        <v>530</v>
      </c>
      <c r="AI6" s="530"/>
      <c r="AJ6" s="530"/>
      <c r="AK6" s="785"/>
      <c r="AL6" s="786"/>
      <c r="AM6" s="438"/>
      <c r="AN6" s="438"/>
      <c r="AO6" s="3"/>
      <c r="AP6" s="3"/>
      <c r="AQ6" s="3"/>
      <c r="AR6" s="3"/>
      <c r="AS6" s="3"/>
      <c r="AT6" s="3"/>
      <c r="AU6" s="3" t="s">
        <v>43</v>
      </c>
      <c r="AV6" s="3"/>
      <c r="AW6" s="3"/>
      <c r="AX6" s="3"/>
      <c r="AY6" s="3"/>
      <c r="AZ6" s="3"/>
      <c r="BA6" s="3"/>
      <c r="BB6" s="3"/>
      <c r="BC6" s="28"/>
    </row>
    <row r="7" spans="1:55" ht="15.95" customHeight="1">
      <c r="B7" s="158" t="s">
        <v>488</v>
      </c>
      <c r="C7" s="159"/>
      <c r="D7" s="159"/>
      <c r="E7" s="159"/>
      <c r="F7" s="159"/>
      <c r="G7" s="159"/>
      <c r="H7" s="159"/>
      <c r="I7" s="159"/>
      <c r="J7" s="160"/>
      <c r="AG7" s="114" t="s">
        <v>48</v>
      </c>
      <c r="AH7" s="529">
        <v>200000</v>
      </c>
      <c r="AI7" s="530"/>
      <c r="AJ7" s="530"/>
      <c r="AK7" s="785"/>
      <c r="AL7" s="786" t="s">
        <v>521</v>
      </c>
      <c r="AM7" s="438"/>
      <c r="AN7" s="438"/>
      <c r="AO7" s="3" t="s">
        <v>523</v>
      </c>
      <c r="AP7" s="3"/>
      <c r="AQ7" s="3"/>
      <c r="AR7" s="3"/>
      <c r="AS7" s="3"/>
      <c r="AT7" s="3"/>
      <c r="AU7" s="3"/>
      <c r="AV7" s="3"/>
      <c r="AW7" s="3"/>
      <c r="AX7" s="3"/>
      <c r="AY7" s="3"/>
      <c r="AZ7" s="3"/>
      <c r="BA7" s="3"/>
      <c r="BB7" s="3"/>
      <c r="BC7" s="28"/>
    </row>
    <row r="8" spans="1:55" ht="15.95" customHeight="1">
      <c r="AG8" s="114" t="s">
        <v>49</v>
      </c>
      <c r="AH8" s="529">
        <v>180000</v>
      </c>
      <c r="AI8" s="530"/>
      <c r="AJ8" s="530"/>
      <c r="AK8" s="785"/>
      <c r="AL8" s="786" t="s">
        <v>521</v>
      </c>
      <c r="AM8" s="438"/>
      <c r="AN8" s="438"/>
      <c r="AO8" s="3" t="s">
        <v>524</v>
      </c>
      <c r="AP8" s="3"/>
      <c r="AQ8" s="3"/>
      <c r="AR8" s="3"/>
      <c r="AS8" s="3"/>
      <c r="AT8" s="3"/>
      <c r="AU8" s="3"/>
      <c r="AV8" s="3"/>
      <c r="AW8" s="3"/>
      <c r="AX8" s="3"/>
      <c r="AY8" s="3"/>
      <c r="AZ8" s="3"/>
      <c r="BA8" s="3"/>
      <c r="BB8" s="3"/>
      <c r="BC8" s="28"/>
    </row>
    <row r="9" spans="1:55" ht="15.95" customHeight="1">
      <c r="B9" s="1" t="s">
        <v>489</v>
      </c>
      <c r="AG9" s="114" t="s">
        <v>514</v>
      </c>
      <c r="AH9" s="529">
        <v>350000</v>
      </c>
      <c r="AI9" s="530"/>
      <c r="AJ9" s="530"/>
      <c r="AK9" s="785"/>
      <c r="AL9" s="786" t="s">
        <v>521</v>
      </c>
      <c r="AM9" s="438"/>
      <c r="AN9" s="438"/>
      <c r="AO9" s="3" t="s">
        <v>525</v>
      </c>
      <c r="AP9" s="3"/>
      <c r="AQ9" s="3"/>
      <c r="AR9" s="3"/>
      <c r="AS9" s="3"/>
      <c r="AT9" s="3"/>
      <c r="AU9" s="3"/>
      <c r="AV9" s="3"/>
      <c r="AW9" s="3"/>
      <c r="AX9" s="3"/>
      <c r="AY9" s="3"/>
      <c r="AZ9" s="3"/>
      <c r="BA9" s="3"/>
      <c r="BB9" s="3"/>
      <c r="BC9" s="28"/>
    </row>
    <row r="10" spans="1:55" ht="15.95" customHeight="1">
      <c r="B10" s="4" t="s">
        <v>490</v>
      </c>
      <c r="C10" s="31"/>
      <c r="D10" s="31"/>
      <c r="E10" s="31"/>
      <c r="F10" s="31"/>
      <c r="G10" s="31"/>
      <c r="H10" s="31"/>
      <c r="I10" s="31"/>
      <c r="J10" s="31"/>
      <c r="K10" s="31" t="s">
        <v>496</v>
      </c>
      <c r="L10" s="31"/>
      <c r="M10" s="31"/>
      <c r="N10" s="31"/>
      <c r="O10" s="31"/>
      <c r="P10" s="31"/>
      <c r="Q10" s="31"/>
      <c r="R10" s="31"/>
      <c r="S10" s="31"/>
      <c r="T10" s="31"/>
      <c r="U10" s="31"/>
      <c r="V10" s="31"/>
      <c r="W10" s="31"/>
      <c r="X10" s="31"/>
      <c r="Y10" s="31"/>
      <c r="Z10" s="31"/>
      <c r="AA10" s="31"/>
      <c r="AB10" s="32"/>
      <c r="AG10" s="114" t="s">
        <v>515</v>
      </c>
      <c r="AH10" s="529">
        <v>150000</v>
      </c>
      <c r="AI10" s="530"/>
      <c r="AJ10" s="530"/>
      <c r="AK10" s="785"/>
      <c r="AL10" s="786" t="s">
        <v>521</v>
      </c>
      <c r="AM10" s="438"/>
      <c r="AN10" s="438"/>
      <c r="AO10" s="3" t="s">
        <v>526</v>
      </c>
      <c r="AP10" s="3"/>
      <c r="AQ10" s="3"/>
      <c r="AR10" s="3"/>
      <c r="AS10" s="3"/>
      <c r="AT10" s="3"/>
      <c r="AU10" s="3"/>
      <c r="AV10" s="3"/>
      <c r="AW10" s="3"/>
      <c r="AX10" s="3"/>
      <c r="AY10" s="3"/>
      <c r="AZ10" s="3"/>
      <c r="BA10" s="3"/>
      <c r="BB10" s="3"/>
      <c r="BC10" s="28"/>
    </row>
    <row r="11" spans="1:55" ht="15.95" customHeight="1">
      <c r="B11" s="6"/>
      <c r="C11" s="1" t="s">
        <v>491</v>
      </c>
      <c r="L11" s="1" t="s">
        <v>568</v>
      </c>
      <c r="AB11" s="7"/>
      <c r="AG11" s="114" t="s">
        <v>516</v>
      </c>
      <c r="AH11" s="529">
        <v>400000</v>
      </c>
      <c r="AI11" s="530"/>
      <c r="AJ11" s="530"/>
      <c r="AK11" s="785"/>
      <c r="AL11" s="786" t="s">
        <v>521</v>
      </c>
      <c r="AM11" s="438"/>
      <c r="AN11" s="438"/>
      <c r="AO11" s="3" t="s">
        <v>527</v>
      </c>
      <c r="AP11" s="3"/>
      <c r="AQ11" s="3"/>
      <c r="AR11" s="3"/>
      <c r="AS11" s="3"/>
      <c r="AT11" s="3"/>
      <c r="AU11" s="3"/>
      <c r="AV11" s="3"/>
      <c r="AW11" s="3"/>
      <c r="AX11" s="3"/>
      <c r="AY11" s="3"/>
      <c r="AZ11" s="3"/>
      <c r="BA11" s="3"/>
      <c r="BB11" s="3"/>
      <c r="BC11" s="28"/>
    </row>
    <row r="12" spans="1:55" ht="15.95" customHeight="1">
      <c r="B12" s="6"/>
      <c r="C12" s="1" t="s">
        <v>492</v>
      </c>
      <c r="L12" s="1" t="s">
        <v>497</v>
      </c>
      <c r="AB12" s="7"/>
      <c r="AG12" s="114" t="s">
        <v>517</v>
      </c>
      <c r="AH12" s="529">
        <v>1280000</v>
      </c>
      <c r="AI12" s="530"/>
      <c r="AJ12" s="530"/>
      <c r="AK12" s="785"/>
      <c r="AL12" s="786" t="s">
        <v>521</v>
      </c>
      <c r="AM12" s="438"/>
      <c r="AN12" s="438"/>
      <c r="AO12" s="3" t="s">
        <v>528</v>
      </c>
      <c r="AP12" s="3"/>
      <c r="AQ12" s="3"/>
      <c r="AR12" s="3"/>
      <c r="AS12" s="3"/>
      <c r="AT12" s="3"/>
      <c r="AU12" s="3"/>
      <c r="AV12" s="3"/>
      <c r="AW12" s="3"/>
      <c r="AX12" s="3"/>
      <c r="AY12" s="3"/>
      <c r="AZ12" s="3"/>
      <c r="BA12" s="3"/>
      <c r="BB12" s="3"/>
      <c r="BC12" s="28"/>
    </row>
    <row r="13" spans="1:55" ht="15.95" customHeight="1">
      <c r="B13" s="6"/>
      <c r="C13" s="1" t="s">
        <v>493</v>
      </c>
      <c r="L13" s="1" t="s">
        <v>569</v>
      </c>
      <c r="AB13" s="7"/>
      <c r="AG13" s="114" t="s">
        <v>518</v>
      </c>
      <c r="AH13" s="529">
        <v>5000000</v>
      </c>
      <c r="AI13" s="530"/>
      <c r="AJ13" s="530"/>
      <c r="AK13" s="785"/>
      <c r="AL13" s="786" t="s">
        <v>521</v>
      </c>
      <c r="AM13" s="438"/>
      <c r="AN13" s="438"/>
      <c r="AO13" s="3" t="s">
        <v>529</v>
      </c>
      <c r="AP13" s="3"/>
      <c r="AQ13" s="3"/>
      <c r="AR13" s="3"/>
      <c r="AS13" s="3"/>
      <c r="AT13" s="3"/>
      <c r="AU13" s="3"/>
      <c r="AV13" s="3"/>
      <c r="AW13" s="3"/>
      <c r="AX13" s="3"/>
      <c r="AY13" s="3"/>
      <c r="AZ13" s="3"/>
      <c r="BA13" s="3"/>
      <c r="BB13" s="3"/>
      <c r="BC13" s="28"/>
    </row>
    <row r="14" spans="1:55" ht="15.95" customHeight="1">
      <c r="B14" s="6"/>
      <c r="C14" s="1" t="s">
        <v>494</v>
      </c>
      <c r="AB14" s="7"/>
      <c r="AG14" s="114" t="s">
        <v>519</v>
      </c>
      <c r="AH14" s="529">
        <v>500000</v>
      </c>
      <c r="AI14" s="530"/>
      <c r="AJ14" s="530"/>
      <c r="AK14" s="785"/>
      <c r="AL14" s="786" t="s">
        <v>521</v>
      </c>
      <c r="AM14" s="438"/>
      <c r="AN14" s="438"/>
      <c r="AO14" s="3" t="s">
        <v>153</v>
      </c>
      <c r="AP14" s="3"/>
      <c r="AQ14" s="3"/>
      <c r="AR14" s="3"/>
      <c r="AS14" s="3"/>
      <c r="AT14" s="3"/>
      <c r="AU14" s="3"/>
      <c r="AV14" s="3"/>
      <c r="AW14" s="3"/>
      <c r="AX14" s="3"/>
      <c r="AY14" s="3"/>
      <c r="AZ14" s="3"/>
      <c r="BA14" s="3"/>
      <c r="BB14" s="3"/>
      <c r="BC14" s="28"/>
    </row>
    <row r="15" spans="1:55" ht="15.95" customHeight="1">
      <c r="B15" s="6"/>
      <c r="C15" s="1" t="s">
        <v>495</v>
      </c>
      <c r="AB15" s="7"/>
      <c r="AG15" s="169" t="s">
        <v>520</v>
      </c>
      <c r="AH15" s="529">
        <v>850</v>
      </c>
      <c r="AI15" s="530"/>
      <c r="AJ15" s="530"/>
      <c r="AK15" s="785"/>
      <c r="AL15" s="786" t="s">
        <v>522</v>
      </c>
      <c r="AM15" s="438"/>
      <c r="AN15" s="438"/>
      <c r="AO15" s="3" t="s">
        <v>571</v>
      </c>
      <c r="AP15" s="3"/>
      <c r="AQ15" s="3"/>
      <c r="AR15" s="3"/>
      <c r="AS15" s="3"/>
      <c r="AT15" s="3"/>
      <c r="AU15" s="3"/>
      <c r="AV15" s="3"/>
      <c r="AW15" s="3"/>
      <c r="AX15" s="3"/>
      <c r="AY15" s="3"/>
      <c r="AZ15" s="3"/>
      <c r="BA15" s="3"/>
      <c r="BB15" s="3"/>
      <c r="BC15" s="28"/>
    </row>
    <row r="16" spans="1:55" ht="15.95" customHeight="1">
      <c r="B16" s="5"/>
      <c r="C16" s="33" t="s">
        <v>567</v>
      </c>
      <c r="D16" s="33"/>
      <c r="E16" s="33"/>
      <c r="F16" s="33"/>
      <c r="G16" s="33"/>
      <c r="H16" s="33"/>
      <c r="I16" s="33"/>
      <c r="J16" s="33"/>
      <c r="K16" s="33"/>
      <c r="L16" s="33"/>
      <c r="M16" s="33"/>
      <c r="N16" s="33"/>
      <c r="O16" s="33"/>
      <c r="P16" s="33"/>
      <c r="Q16" s="33"/>
      <c r="R16" s="33"/>
      <c r="S16" s="33"/>
      <c r="T16" s="33"/>
      <c r="U16" s="33"/>
      <c r="V16" s="33"/>
      <c r="W16" s="33"/>
      <c r="X16" s="33"/>
      <c r="Y16" s="33"/>
      <c r="Z16" s="33"/>
      <c r="AA16" s="33"/>
      <c r="AB16" s="34"/>
    </row>
    <row r="17" spans="1:69" ht="15.95" customHeight="1">
      <c r="AF17" s="1" t="s">
        <v>531</v>
      </c>
    </row>
    <row r="18" spans="1:69" ht="15.95" customHeight="1">
      <c r="A18" s="1" t="s">
        <v>498</v>
      </c>
      <c r="J18" s="2" t="s">
        <v>0</v>
      </c>
      <c r="K18" s="3"/>
      <c r="L18" s="168"/>
      <c r="M18" s="3"/>
      <c r="N18" s="3"/>
      <c r="O18" s="3"/>
      <c r="P18" s="3"/>
      <c r="Q18" s="3"/>
      <c r="R18" s="3"/>
      <c r="S18" s="3"/>
      <c r="T18" s="28"/>
      <c r="W18" s="27"/>
      <c r="Y18" s="27"/>
      <c r="Z18" s="27"/>
      <c r="AB18" s="792"/>
      <c r="AC18" s="792"/>
      <c r="AD18" s="792"/>
      <c r="AE18" s="27"/>
      <c r="AF18" s="1" t="s">
        <v>17</v>
      </c>
      <c r="AG18" s="1" t="s">
        <v>532</v>
      </c>
    </row>
    <row r="19" spans="1:69" ht="15.95" customHeight="1">
      <c r="AH19" s="2" t="s">
        <v>5</v>
      </c>
      <c r="AI19" s="787"/>
      <c r="AJ19" s="787"/>
      <c r="AK19" s="787"/>
      <c r="AL19" s="788"/>
      <c r="AM19" s="1" t="s">
        <v>15</v>
      </c>
      <c r="AO19" s="27"/>
      <c r="AP19" s="27"/>
      <c r="AQ19" s="792"/>
      <c r="AR19" s="792"/>
      <c r="AS19" s="792"/>
      <c r="AT19" s="27"/>
      <c r="AU19" s="27"/>
      <c r="AV19" s="27"/>
      <c r="AW19" s="790"/>
      <c r="AX19" s="791"/>
      <c r="AY19" s="791"/>
      <c r="AZ19" s="27"/>
      <c r="BB19" s="792"/>
      <c r="BC19" s="792"/>
      <c r="BD19" s="792"/>
      <c r="BE19" s="27"/>
      <c r="BF19" s="792"/>
      <c r="BG19" s="795"/>
      <c r="BH19" s="795"/>
      <c r="BI19" s="27"/>
      <c r="BJ19" s="171"/>
    </row>
    <row r="20" spans="1:69" ht="15.95" customHeight="1">
      <c r="A20" s="1" t="s">
        <v>499</v>
      </c>
      <c r="K20" s="2" t="s">
        <v>1</v>
      </c>
      <c r="L20" s="3"/>
      <c r="M20" s="168"/>
      <c r="N20" s="3"/>
      <c r="O20" s="3"/>
      <c r="P20" s="3"/>
      <c r="Q20" s="3"/>
      <c r="R20" s="3"/>
      <c r="S20" s="3"/>
      <c r="T20" s="3"/>
      <c r="U20" s="28"/>
      <c r="X20" s="27"/>
      <c r="Z20" s="27"/>
      <c r="AA20" s="27"/>
      <c r="AC20" s="799"/>
      <c r="AD20" s="799"/>
      <c r="AE20" s="27"/>
    </row>
    <row r="21" spans="1:69" ht="15.95" customHeight="1">
      <c r="AF21" s="1" t="s">
        <v>581</v>
      </c>
      <c r="AX21" s="782">
        <v>0.25</v>
      </c>
      <c r="AY21" s="782"/>
      <c r="AZ21" s="1" t="s">
        <v>533</v>
      </c>
    </row>
    <row r="22" spans="1:69" ht="15.95" customHeight="1">
      <c r="A22" s="1" t="s">
        <v>500</v>
      </c>
      <c r="AG22" s="1" t="s">
        <v>534</v>
      </c>
    </row>
    <row r="23" spans="1:69" ht="15.95" customHeight="1">
      <c r="B23" s="1" t="s">
        <v>501</v>
      </c>
      <c r="AH23" s="2" t="s">
        <v>6</v>
      </c>
      <c r="AI23" s="662"/>
      <c r="AJ23" s="662"/>
      <c r="AK23" s="662"/>
      <c r="AL23" s="793"/>
      <c r="AM23" s="1" t="s">
        <v>9</v>
      </c>
      <c r="AO23" s="796"/>
      <c r="AP23" s="795"/>
      <c r="AQ23" s="27"/>
      <c r="AR23" s="797"/>
      <c r="AS23" s="795"/>
      <c r="AT23" s="27"/>
      <c r="AU23" s="791"/>
      <c r="AV23" s="791"/>
      <c r="AW23" s="170"/>
      <c r="AX23" s="485"/>
      <c r="AY23" s="485"/>
      <c r="AZ23" s="485"/>
      <c r="BA23" s="485"/>
      <c r="BB23" s="798"/>
      <c r="BC23" s="798"/>
      <c r="BE23" s="27"/>
      <c r="BF23" s="27"/>
    </row>
    <row r="24" spans="1:69" ht="15.95" customHeight="1">
      <c r="C24" s="2" t="s">
        <v>2</v>
      </c>
      <c r="D24" s="3"/>
      <c r="E24" s="168"/>
      <c r="F24" s="3"/>
      <c r="G24" s="3"/>
      <c r="H24" s="3"/>
      <c r="I24" s="3"/>
      <c r="J24" s="3"/>
      <c r="K24" s="3"/>
      <c r="L24" s="3"/>
      <c r="M24" s="28"/>
      <c r="X24" s="27"/>
      <c r="AC24" s="485"/>
      <c r="AD24" s="485"/>
      <c r="AE24" s="27"/>
      <c r="AO24" s="27"/>
      <c r="AP24" s="796"/>
      <c r="AQ24" s="795"/>
      <c r="AR24" s="170"/>
      <c r="AS24" s="796"/>
      <c r="AT24" s="795"/>
      <c r="AU24" s="27"/>
      <c r="AV24" s="794"/>
      <c r="AW24" s="791"/>
      <c r="AX24" s="27"/>
      <c r="AY24" s="27"/>
      <c r="AZ24" s="795"/>
      <c r="BA24" s="795"/>
      <c r="BB24" s="170"/>
      <c r="BC24" s="796"/>
      <c r="BD24" s="795"/>
      <c r="BE24" s="27"/>
      <c r="BF24" s="794"/>
      <c r="BG24" s="791"/>
    </row>
    <row r="25" spans="1:69" ht="15.95" customHeight="1">
      <c r="AF25" s="1" t="s">
        <v>535</v>
      </c>
    </row>
    <row r="26" spans="1:69" ht="15.95" customHeight="1">
      <c r="A26" s="1" t="s">
        <v>573</v>
      </c>
      <c r="AH26" s="2" t="s">
        <v>7</v>
      </c>
      <c r="AI26" s="662"/>
      <c r="AJ26" s="662"/>
      <c r="AK26" s="662"/>
      <c r="AL26" s="793"/>
      <c r="AM26" s="1" t="s">
        <v>452</v>
      </c>
      <c r="AQ26" s="792"/>
      <c r="AR26" s="795"/>
      <c r="AS26" s="795"/>
      <c r="AT26" s="27"/>
      <c r="AU26" s="795"/>
      <c r="AV26" s="795"/>
      <c r="AW26" s="27"/>
      <c r="AX26" s="795"/>
      <c r="AY26" s="795"/>
    </row>
    <row r="27" spans="1:69" ht="15.95" customHeight="1">
      <c r="B27" s="1" t="s">
        <v>502</v>
      </c>
    </row>
    <row r="28" spans="1:69" ht="15.95" customHeight="1">
      <c r="B28" s="1" t="s">
        <v>503</v>
      </c>
      <c r="AF28" s="1" t="s">
        <v>587</v>
      </c>
      <c r="AO28" s="782">
        <v>0.2</v>
      </c>
      <c r="AP28" s="782"/>
      <c r="AQ28" s="1" t="s">
        <v>536</v>
      </c>
      <c r="BN28" s="172"/>
      <c r="BO28" s="172"/>
      <c r="BP28" s="172"/>
      <c r="BQ28" s="172"/>
    </row>
    <row r="29" spans="1:69" ht="15.95" customHeight="1">
      <c r="C29" s="2" t="s">
        <v>3</v>
      </c>
      <c r="D29" s="3"/>
      <c r="E29" s="168"/>
      <c r="F29" s="3"/>
      <c r="G29" s="3"/>
      <c r="H29" s="3"/>
      <c r="I29" s="3"/>
      <c r="J29" s="3"/>
      <c r="K29" s="3"/>
      <c r="L29" s="3"/>
      <c r="M29" s="28"/>
      <c r="X29" s="27"/>
      <c r="AC29" s="789"/>
      <c r="AD29" s="789"/>
      <c r="AE29" s="27"/>
      <c r="AG29" s="1" t="s">
        <v>591</v>
      </c>
      <c r="BN29" s="172"/>
      <c r="BO29" s="172"/>
      <c r="BP29" s="172"/>
      <c r="BQ29" s="172"/>
    </row>
    <row r="30" spans="1:69" ht="15.95" customHeight="1">
      <c r="AG30" s="1" t="s">
        <v>537</v>
      </c>
      <c r="AL30" s="782">
        <v>0.1</v>
      </c>
      <c r="AM30" s="782"/>
      <c r="AN30" s="1" t="s">
        <v>538</v>
      </c>
      <c r="BN30" s="172"/>
      <c r="BO30" s="172"/>
      <c r="BP30" s="172"/>
      <c r="BQ30" s="172"/>
    </row>
    <row r="31" spans="1:69" ht="15.95" customHeight="1">
      <c r="A31" s="1" t="s">
        <v>574</v>
      </c>
      <c r="AH31" s="2" t="s">
        <v>7</v>
      </c>
      <c r="AI31" s="783"/>
      <c r="AJ31" s="783"/>
      <c r="AK31" s="783"/>
      <c r="AL31" s="784"/>
      <c r="AM31" s="1" t="s">
        <v>539</v>
      </c>
      <c r="AO31" s="27"/>
      <c r="AP31" s="27"/>
      <c r="AQ31" s="27"/>
      <c r="AR31" s="27"/>
      <c r="AS31" s="27"/>
      <c r="AT31" s="27"/>
      <c r="AU31" s="799"/>
      <c r="AV31" s="799"/>
      <c r="AW31" s="799"/>
      <c r="AX31" s="166"/>
      <c r="AY31" s="485"/>
      <c r="AZ31" s="485"/>
      <c r="BA31" s="485"/>
      <c r="BB31" s="485"/>
      <c r="BC31" s="798"/>
      <c r="BD31" s="798"/>
      <c r="BE31" s="798"/>
    </row>
    <row r="32" spans="1:69" ht="15.95" customHeight="1">
      <c r="B32" s="1" t="s">
        <v>575</v>
      </c>
      <c r="AO32" s="27"/>
      <c r="AP32" s="27"/>
      <c r="AQ32" s="796"/>
      <c r="AR32" s="795"/>
      <c r="AS32" s="795"/>
      <c r="AT32" s="27"/>
      <c r="AU32" s="796"/>
      <c r="AV32" s="795"/>
      <c r="AW32" s="795"/>
      <c r="AX32" s="27"/>
      <c r="AY32" s="27"/>
      <c r="AZ32" s="27"/>
      <c r="BA32" s="27"/>
      <c r="BB32" s="796"/>
      <c r="BC32" s="795"/>
      <c r="BD32" s="795"/>
    </row>
    <row r="33" spans="2:54" ht="15.95" customHeight="1">
      <c r="B33" s="1" t="s">
        <v>504</v>
      </c>
      <c r="AF33" s="1" t="s">
        <v>540</v>
      </c>
    </row>
    <row r="34" spans="2:54" ht="15.95" customHeight="1">
      <c r="B34" s="1" t="s">
        <v>505</v>
      </c>
      <c r="AH34" s="2" t="s">
        <v>27</v>
      </c>
      <c r="AI34" s="783"/>
      <c r="AJ34" s="783"/>
      <c r="AK34" s="783"/>
      <c r="AL34" s="784"/>
      <c r="AM34" s="1" t="s">
        <v>9</v>
      </c>
      <c r="AO34" s="796"/>
      <c r="AP34" s="795"/>
      <c r="AQ34" s="795"/>
      <c r="AR34" s="27"/>
      <c r="AS34" s="796"/>
      <c r="AT34" s="795"/>
      <c r="AU34" s="27"/>
      <c r="AV34" s="799"/>
      <c r="AW34" s="799"/>
      <c r="AX34" s="27"/>
      <c r="AY34" s="27"/>
      <c r="AZ34" s="27"/>
      <c r="BA34" s="27"/>
      <c r="BB34" s="27"/>
    </row>
    <row r="35" spans="2:54" ht="15.95" customHeight="1">
      <c r="D35" s="1" t="s">
        <v>506</v>
      </c>
      <c r="AO35" s="27"/>
      <c r="AP35" s="796"/>
      <c r="AQ35" s="795"/>
      <c r="AR35" s="795"/>
      <c r="AS35" s="27"/>
      <c r="AT35" s="796"/>
      <c r="AU35" s="795"/>
      <c r="AV35" s="795"/>
      <c r="AW35" s="27"/>
      <c r="AX35" s="796"/>
      <c r="AY35" s="795"/>
      <c r="AZ35" s="795"/>
      <c r="BA35" s="27"/>
      <c r="BB35" s="27"/>
    </row>
    <row r="36" spans="2:54" ht="15.95" customHeight="1">
      <c r="N36" s="1" t="s">
        <v>509</v>
      </c>
      <c r="AO36" s="27"/>
      <c r="AP36" s="27"/>
      <c r="AQ36" s="796"/>
      <c r="AR36" s="795"/>
      <c r="AS36" s="795"/>
      <c r="AT36" s="27"/>
      <c r="AU36" s="796"/>
      <c r="AV36" s="795"/>
      <c r="AW36" s="27"/>
      <c r="AX36" s="27"/>
      <c r="AY36" s="27"/>
      <c r="AZ36" s="27"/>
      <c r="BA36" s="799"/>
      <c r="BB36" s="799"/>
    </row>
    <row r="37" spans="2:54" ht="15.95" customHeight="1">
      <c r="B37" s="1" t="s">
        <v>17</v>
      </c>
      <c r="C37" s="1" t="s">
        <v>507</v>
      </c>
      <c r="K37" s="1" t="s">
        <v>508</v>
      </c>
      <c r="M37" s="2" t="s">
        <v>4</v>
      </c>
      <c r="N37" s="3"/>
      <c r="O37" s="168"/>
      <c r="P37" s="3"/>
      <c r="Q37" s="3"/>
      <c r="R37" s="3"/>
      <c r="S37" s="28"/>
      <c r="X37" s="27"/>
      <c r="AC37" s="485"/>
      <c r="AD37" s="485"/>
      <c r="AE37" s="27"/>
    </row>
    <row r="38" spans="2:54" ht="15.95" customHeight="1"/>
    <row r="39" spans="2:54" ht="15.95" customHeight="1"/>
    <row r="40" spans="2:54" ht="15.95" customHeight="1"/>
    <row r="41" spans="2:54" ht="15.95" customHeight="1"/>
    <row r="42" spans="2:54" ht="15.95" customHeight="1"/>
    <row r="43" spans="2:54" ht="15.95" customHeight="1"/>
    <row r="44" spans="2:54" ht="15.95" customHeight="1"/>
    <row r="45" spans="2:54" ht="15.95" customHeight="1"/>
    <row r="46" spans="2:54" ht="15.95" customHeight="1"/>
    <row r="47" spans="2:54" ht="15.95" customHeight="1"/>
    <row r="48" spans="2:54" ht="15.95" customHeight="1"/>
    <row r="49" ht="15.95" customHeight="1"/>
    <row r="50" ht="15.95" customHeight="1"/>
    <row r="51" ht="15.95" customHeight="1"/>
    <row r="52" ht="15.95" customHeight="1"/>
    <row r="53" ht="15.95" customHeight="1"/>
    <row r="54" ht="15.95" customHeight="1"/>
    <row r="55" ht="15.95" customHeight="1"/>
    <row r="56" ht="15.95" customHeight="1"/>
    <row r="57" ht="15.95" customHeight="1"/>
    <row r="58" ht="15.95" customHeight="1"/>
    <row r="59" ht="15.95" customHeight="1"/>
    <row r="60" ht="15.95" customHeight="1"/>
    <row r="61" ht="15.95" customHeight="1"/>
    <row r="62" ht="15.95" customHeight="1"/>
    <row r="63" ht="15.95" customHeight="1"/>
    <row r="64"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row r="208"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row r="229" ht="15.95" customHeight="1"/>
    <row r="230" ht="15.95" customHeight="1"/>
    <row r="231" ht="15.95" customHeight="1"/>
    <row r="232" ht="15.95" customHeight="1"/>
    <row r="233" ht="15.95" customHeight="1"/>
    <row r="234" ht="15.95" customHeight="1"/>
    <row r="235" ht="15.95" customHeight="1"/>
    <row r="236" ht="15.95" customHeight="1"/>
    <row r="237" ht="15.95" customHeight="1"/>
    <row r="238" ht="15.95" customHeight="1"/>
    <row r="239" ht="15.95" customHeight="1"/>
    <row r="240" ht="15.95" customHeight="1"/>
    <row r="241" ht="15.95" customHeight="1"/>
    <row r="242" ht="15.95" customHeight="1"/>
    <row r="243" ht="15.95" customHeight="1"/>
    <row r="244" ht="15.95" customHeight="1"/>
    <row r="245" ht="15.95" customHeight="1"/>
    <row r="246" ht="15.95" customHeight="1"/>
    <row r="247" ht="15.95" customHeight="1"/>
    <row r="248" ht="15.95" customHeight="1"/>
    <row r="249" ht="15.95" customHeight="1"/>
    <row r="250" ht="15.95" customHeight="1"/>
    <row r="251" ht="15.95" customHeight="1"/>
    <row r="252" ht="15.95" customHeight="1"/>
    <row r="253" ht="15.95" customHeight="1"/>
    <row r="254" ht="15.95" customHeight="1"/>
    <row r="255" ht="15.95" customHeight="1"/>
    <row r="256" ht="15.95" customHeight="1"/>
    <row r="257" ht="15.95" customHeight="1"/>
    <row r="258" ht="15.95" customHeight="1"/>
    <row r="259" ht="15.95" customHeight="1"/>
    <row r="260" ht="15.95" customHeight="1"/>
    <row r="261" ht="15.95" customHeight="1"/>
    <row r="262" ht="15.95" customHeight="1"/>
    <row r="263" ht="15.95" customHeight="1"/>
    <row r="264" ht="15.95" customHeight="1"/>
    <row r="265" ht="15.95" customHeight="1"/>
    <row r="266" ht="15.95" customHeight="1"/>
    <row r="267" ht="15.95" customHeight="1"/>
    <row r="268" ht="15.95" customHeight="1"/>
    <row r="269" ht="15.95" customHeight="1"/>
    <row r="270" ht="15.95" customHeight="1"/>
    <row r="271" ht="15.95" customHeight="1"/>
    <row r="272" ht="15.95" customHeight="1"/>
    <row r="273" ht="15.95" customHeight="1"/>
    <row r="274" ht="15.95" customHeight="1"/>
    <row r="275" ht="15.95" customHeight="1"/>
    <row r="276" ht="15.95" customHeight="1"/>
    <row r="277" ht="15.95" customHeight="1"/>
    <row r="278" ht="15.95" customHeight="1"/>
    <row r="279" ht="15.95" customHeight="1"/>
    <row r="280" ht="15.95" customHeight="1"/>
    <row r="281" ht="15.95" customHeight="1"/>
    <row r="282" ht="15.95" customHeight="1"/>
    <row r="283" ht="15.95" customHeight="1"/>
    <row r="284" ht="15.95" customHeight="1"/>
    <row r="285" ht="15.95" customHeight="1"/>
    <row r="286" ht="15.95" customHeight="1"/>
    <row r="287" ht="15.95" customHeight="1"/>
    <row r="288" ht="15.95" customHeight="1"/>
    <row r="289" ht="15.95" customHeight="1"/>
    <row r="290" ht="15.95" customHeight="1"/>
    <row r="291" ht="15.95" customHeight="1"/>
    <row r="292" ht="15.95" customHeight="1"/>
    <row r="293" ht="15.95" customHeight="1"/>
    <row r="294" ht="15.95" customHeight="1"/>
    <row r="295" ht="15.95" customHeight="1"/>
    <row r="296" ht="15.95" customHeight="1"/>
    <row r="297" ht="15.95" customHeight="1"/>
    <row r="298" ht="15.95" customHeight="1"/>
    <row r="299" ht="15.95" customHeight="1"/>
    <row r="300" ht="15.95" customHeight="1"/>
    <row r="301" ht="15.95" customHeight="1"/>
    <row r="302" ht="15.95" customHeight="1"/>
    <row r="303" ht="15.95" customHeight="1"/>
    <row r="304" ht="15.95" customHeight="1"/>
    <row r="305" ht="15.95" customHeight="1"/>
    <row r="306" ht="15.95" customHeight="1"/>
    <row r="307" ht="15.95" customHeight="1"/>
    <row r="308" ht="15.95" customHeight="1"/>
    <row r="309" ht="15.95" customHeight="1"/>
    <row r="310" ht="15.95" customHeight="1"/>
    <row r="311" ht="15.95" customHeight="1"/>
    <row r="312" ht="15.95" customHeight="1"/>
    <row r="313" ht="15.95" customHeight="1"/>
    <row r="314" ht="15.95" customHeight="1"/>
    <row r="315" ht="15.95" customHeight="1"/>
    <row r="316" ht="15.95" customHeight="1"/>
    <row r="317" ht="15.95" customHeight="1"/>
    <row r="318" ht="15.95" customHeight="1"/>
    <row r="319" ht="15.95" customHeight="1"/>
    <row r="320" ht="15.95" customHeight="1"/>
    <row r="321" ht="15.95" customHeight="1"/>
    <row r="322" ht="15.95" customHeight="1"/>
    <row r="323" ht="15.95" customHeight="1"/>
    <row r="324" ht="15.95" customHeight="1"/>
    <row r="325" ht="15.95" customHeight="1"/>
    <row r="326" ht="15.95" customHeight="1"/>
    <row r="327" ht="15.95" customHeight="1"/>
    <row r="328" ht="15.95" customHeight="1"/>
    <row r="329" ht="15.95" customHeight="1"/>
    <row r="330" ht="15.95" customHeight="1"/>
    <row r="331" ht="15.95" customHeight="1"/>
    <row r="332" ht="15.95" customHeight="1"/>
    <row r="333" ht="15.95" customHeight="1"/>
    <row r="334" ht="15.95" customHeight="1"/>
    <row r="335" ht="15.95" customHeight="1"/>
    <row r="336" ht="15.95" customHeight="1"/>
    <row r="337" ht="15.95" customHeight="1"/>
    <row r="338" ht="15.95" customHeight="1"/>
    <row r="339" ht="15.95" customHeight="1"/>
    <row r="340" ht="15.95" customHeight="1"/>
    <row r="341" ht="15.95" customHeight="1"/>
    <row r="342" ht="15.95" customHeight="1"/>
    <row r="343" ht="15.95" customHeight="1"/>
    <row r="344" ht="15.95" customHeight="1"/>
    <row r="345" ht="15.95" customHeight="1"/>
    <row r="346" ht="15.95" customHeight="1"/>
    <row r="347" ht="15.95" customHeight="1"/>
    <row r="348" ht="15.95" customHeight="1"/>
    <row r="349" ht="15.95" customHeight="1"/>
    <row r="350" ht="15.95" customHeight="1"/>
    <row r="351" ht="15.95" customHeight="1"/>
    <row r="352" ht="15.95" customHeight="1"/>
    <row r="353" ht="15.95" customHeight="1"/>
    <row r="354" ht="15.95" customHeight="1"/>
    <row r="355" ht="15.95" customHeight="1"/>
    <row r="356" ht="15.95" customHeight="1"/>
    <row r="357" ht="15.95" customHeight="1"/>
    <row r="358" ht="15.95" customHeight="1"/>
  </sheetData>
  <sheetProtection algorithmName="SHA-512" hashValue="gGPGG39QQGHsRLZfsWCnv3eJMZkkb+U2qUQK5W6m0upou5AlE2Qxyw9Jw6RWPffg369iVlZGWLmP32eWyonGaA==" saltValue="lwoBTFUxQBrBelHD3navHA==" spinCount="100000" sheet="1" objects="1" scenarios="1"/>
  <mergeCells count="66">
    <mergeCell ref="AH6:AK6"/>
    <mergeCell ref="AL6:AN6"/>
    <mergeCell ref="AH7:AK7"/>
    <mergeCell ref="AL7:AN7"/>
    <mergeCell ref="AH8:AK8"/>
    <mergeCell ref="AL8:AN8"/>
    <mergeCell ref="AH9:AK9"/>
    <mergeCell ref="AL9:AN9"/>
    <mergeCell ref="AH10:AK10"/>
    <mergeCell ref="AL10:AN10"/>
    <mergeCell ref="AH11:AK11"/>
    <mergeCell ref="AL11:AN11"/>
    <mergeCell ref="AH12:AK12"/>
    <mergeCell ref="AL12:AN12"/>
    <mergeCell ref="AH13:AK13"/>
    <mergeCell ref="AL13:AN13"/>
    <mergeCell ref="AH14:AK14"/>
    <mergeCell ref="AL14:AN14"/>
    <mergeCell ref="AH15:AK15"/>
    <mergeCell ref="AL15:AN15"/>
    <mergeCell ref="AB18:AD18"/>
    <mergeCell ref="AI19:AL19"/>
    <mergeCell ref="AQ19:AS19"/>
    <mergeCell ref="BB19:BD19"/>
    <mergeCell ref="BF19:BH19"/>
    <mergeCell ref="AC20:AD20"/>
    <mergeCell ref="AX21:AY21"/>
    <mergeCell ref="AI23:AL23"/>
    <mergeCell ref="AO23:AP23"/>
    <mergeCell ref="AR23:AS23"/>
    <mergeCell ref="AU23:AV23"/>
    <mergeCell ref="AX23:BA23"/>
    <mergeCell ref="BB23:BC23"/>
    <mergeCell ref="AW19:AY19"/>
    <mergeCell ref="AC24:AD24"/>
    <mergeCell ref="AP24:AQ24"/>
    <mergeCell ref="AS24:AT24"/>
    <mergeCell ref="AV24:AW24"/>
    <mergeCell ref="AZ24:BA24"/>
    <mergeCell ref="BC31:BE31"/>
    <mergeCell ref="BF24:BG24"/>
    <mergeCell ref="AI26:AL26"/>
    <mergeCell ref="AQ26:AS26"/>
    <mergeCell ref="AU26:AV26"/>
    <mergeCell ref="AX26:AY26"/>
    <mergeCell ref="AO28:AP28"/>
    <mergeCell ref="BC24:BD24"/>
    <mergeCell ref="AC29:AD29"/>
    <mergeCell ref="AL30:AM30"/>
    <mergeCell ref="AI31:AL31"/>
    <mergeCell ref="AU31:AW31"/>
    <mergeCell ref="AY31:BB31"/>
    <mergeCell ref="BA36:BB36"/>
    <mergeCell ref="AQ32:AS32"/>
    <mergeCell ref="AU32:AW32"/>
    <mergeCell ref="BB32:BD32"/>
    <mergeCell ref="AI34:AL34"/>
    <mergeCell ref="AO34:AQ34"/>
    <mergeCell ref="AS34:AT34"/>
    <mergeCell ref="AV34:AW34"/>
    <mergeCell ref="AC37:AD37"/>
    <mergeCell ref="AP35:AR35"/>
    <mergeCell ref="AT35:AV35"/>
    <mergeCell ref="AX35:AZ35"/>
    <mergeCell ref="AQ36:AS36"/>
    <mergeCell ref="AU36:AV36"/>
  </mergeCells>
  <phoneticPr fontId="7"/>
  <pageMargins left="0.51181102362204722" right="0.31496062992125984" top="0.55118110236220474" bottom="0.15748031496062992"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otalTime>8214</TotalTime>
  <Application>Microsoft Excel</Application>
  <DocSecurity>0</DocSecurity>
  <ScaleCrop>false</ScaleCrop>
  <HeadingPairs>
    <vt:vector size="2" baseType="variant">
      <vt:variant>
        <vt:lpstr>ワークシート</vt:lpstr>
      </vt:variant>
      <vt:variant>
        <vt:i4>8</vt:i4>
      </vt:variant>
    </vt:vector>
  </HeadingPairs>
  <TitlesOfParts>
    <vt:vector size="8" baseType="lpstr">
      <vt:lpstr>2025 No2答え</vt:lpstr>
      <vt:lpstr>2025 No３答え</vt:lpstr>
      <vt:lpstr>2025 No４答え</vt:lpstr>
      <vt:lpstr>2025 No5答え</vt:lpstr>
      <vt:lpstr>2025 No2問題</vt:lpstr>
      <vt:lpstr>2025 No３問題</vt:lpstr>
      <vt:lpstr>2025 No４問題</vt:lpstr>
      <vt:lpstr>2025 No5問題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剛 木本</cp:lastModifiedBy>
  <cp:revision>395</cp:revision>
  <cp:lastPrinted>2026-02-08T05:04:42Z</cp:lastPrinted>
  <dcterms:created xsi:type="dcterms:W3CDTF">2021-04-02T05:57:33Z</dcterms:created>
  <dcterms:modified xsi:type="dcterms:W3CDTF">2026-02-27T00:18:19Z</dcterms:modified>
  <cp:version>0906.0100.01</cp:version>
</cp:coreProperties>
</file>